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xl/python.xml" ContentType="application/vnd.ms-excel.pyth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amKleinert\Downloads\"/>
    </mc:Choice>
  </mc:AlternateContent>
  <xr:revisionPtr revIDLastSave="0" documentId="13_ncr:1_{387677D5-910A-407D-B7B5-77004C01FD04}" xr6:coauthVersionLast="47" xr6:coauthVersionMax="47" xr10:uidLastSave="{00000000-0000-0000-0000-000000000000}"/>
  <bookViews>
    <workbookView xWindow="38550" yWindow="-18315" windowWidth="29040" windowHeight="17520" xr2:uid="{00000000-000D-0000-FFFF-FFFF00000000}"/>
  </bookViews>
  <sheets>
    <sheet name="Instructions" sheetId="14" r:id="rId1"/>
    <sheet name="Actuals" sheetId="2" r:id="rId2"/>
    <sheet name="Frame" sheetId="10" state="hidden" r:id="rId3"/>
    <sheet name="Model" sheetId="13" state="hidden" r:id="rId4"/>
    <sheet name="Base" sheetId="9" state="hidden" r:id="rId5"/>
    <sheet name="Scenario Builder" sheetId="3" r:id="rId6"/>
    <sheet name="Summary" sheetId="7" r:id="rId7"/>
  </sheets>
  <definedNames>
    <definedName name="DriverBase">#REF!</definedName>
    <definedName name="DriverForecast">#REF!</definedName>
    <definedName name="Effects">#REF!</definedName>
    <definedName name="Intercept">#REF!</definedName>
    <definedName name="Target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/>
  <c r="K3" i="2"/>
  <c r="L3" i="2"/>
  <c r="M3" i="2"/>
  <c r="N3" i="2"/>
  <c r="O3" i="2"/>
  <c r="P3" i="2"/>
  <c r="Q3" i="2"/>
  <c r="R3" i="2"/>
  <c r="S3" i="2"/>
  <c r="T3" i="2"/>
  <c r="I3" i="2"/>
  <c r="B2" i="2"/>
  <c r="AC16" i="9"/>
  <c r="AC13" i="9"/>
  <c r="AC14" i="3"/>
  <c r="O14" i="3"/>
  <c r="N14" i="3"/>
  <c r="M14" i="3"/>
  <c r="L14" i="3"/>
  <c r="K14" i="3"/>
  <c r="J14" i="3"/>
  <c r="I14" i="3"/>
  <c r="H14" i="3"/>
  <c r="G14" i="3"/>
  <c r="F14" i="3"/>
  <c r="E14" i="3"/>
  <c r="D14" i="3"/>
  <c r="AU21" i="2"/>
  <c r="AT21" i="2"/>
  <c r="AS21" i="2"/>
  <c r="AU20" i="2"/>
  <c r="AT20" i="2"/>
  <c r="AS20" i="2"/>
  <c r="AU19" i="2"/>
  <c r="AT19" i="2"/>
  <c r="AS19" i="2"/>
  <c r="AU18" i="2"/>
  <c r="AT18" i="2"/>
  <c r="AS18" i="2"/>
  <c r="AU17" i="2"/>
  <c r="AT17" i="2"/>
  <c r="AS17" i="2"/>
  <c r="AU16" i="2"/>
  <c r="AT16" i="2"/>
  <c r="AS16" i="2"/>
  <c r="AU13" i="2"/>
  <c r="AT13" i="2"/>
  <c r="AS13" i="2"/>
  <c r="AU12" i="2"/>
  <c r="AT12" i="2"/>
  <c r="AS12" i="2"/>
  <c r="AU11" i="2"/>
  <c r="AT11" i="2"/>
  <c r="AS11" i="2"/>
  <c r="AU10" i="2"/>
  <c r="AT10" i="2"/>
  <c r="AS10" i="2"/>
  <c r="AU9" i="2"/>
  <c r="AT9" i="2"/>
  <c r="AS9" i="2"/>
  <c r="AU8" i="2"/>
  <c r="AT8" i="2"/>
  <c r="AS8" i="2"/>
  <c r="AU7" i="2"/>
  <c r="AT7" i="2"/>
  <c r="AS7" i="2"/>
  <c r="F7" i="2"/>
  <c r="F8" i="2"/>
  <c r="F9" i="2"/>
  <c r="F10" i="2"/>
  <c r="F11" i="2"/>
  <c r="F12" i="2"/>
  <c r="F13" i="2"/>
  <c r="L4" i="7" a="1"/>
  <c r="L4" i="7" s="1"/>
  <c r="O21" i="9"/>
  <c r="N21" i="9"/>
  <c r="M21" i="9"/>
  <c r="L21" i="9"/>
  <c r="K21" i="9"/>
  <c r="J21" i="9"/>
  <c r="I21" i="9"/>
  <c r="H21" i="9"/>
  <c r="G21" i="9"/>
  <c r="F21" i="9"/>
  <c r="E21" i="9"/>
  <c r="D21" i="9"/>
  <c r="B21" i="9"/>
  <c r="O20" i="9"/>
  <c r="N20" i="9"/>
  <c r="M20" i="9"/>
  <c r="L20" i="9"/>
  <c r="K20" i="9"/>
  <c r="J20" i="9"/>
  <c r="I20" i="9"/>
  <c r="H20" i="9"/>
  <c r="G20" i="9"/>
  <c r="F20" i="9"/>
  <c r="E20" i="9"/>
  <c r="D20" i="9"/>
  <c r="B20" i="9"/>
  <c r="O19" i="9"/>
  <c r="N19" i="9"/>
  <c r="M19" i="9"/>
  <c r="L19" i="9"/>
  <c r="K19" i="9"/>
  <c r="J19" i="9"/>
  <c r="I19" i="9"/>
  <c r="H19" i="9"/>
  <c r="G19" i="9"/>
  <c r="F19" i="9"/>
  <c r="E19" i="9"/>
  <c r="D19" i="9"/>
  <c r="B19" i="9"/>
  <c r="O18" i="9"/>
  <c r="N18" i="9"/>
  <c r="M18" i="9"/>
  <c r="L18" i="9"/>
  <c r="K18" i="9"/>
  <c r="J18" i="9"/>
  <c r="I18" i="9"/>
  <c r="H18" i="9"/>
  <c r="G18" i="9"/>
  <c r="F18" i="9"/>
  <c r="E18" i="9"/>
  <c r="D18" i="9"/>
  <c r="B18" i="9"/>
  <c r="O17" i="9"/>
  <c r="N17" i="9"/>
  <c r="M17" i="9"/>
  <c r="L17" i="9"/>
  <c r="K17" i="9"/>
  <c r="J17" i="9"/>
  <c r="I17" i="9"/>
  <c r="H17" i="9"/>
  <c r="G17" i="9"/>
  <c r="F17" i="9"/>
  <c r="E17" i="9"/>
  <c r="D17" i="9"/>
  <c r="B17" i="9"/>
  <c r="O16" i="9"/>
  <c r="N16" i="9"/>
  <c r="M16" i="9"/>
  <c r="L16" i="9"/>
  <c r="K16" i="9"/>
  <c r="J16" i="9"/>
  <c r="I16" i="9"/>
  <c r="H16" i="9"/>
  <c r="G16" i="9"/>
  <c r="F16" i="9"/>
  <c r="E16" i="9"/>
  <c r="D16" i="9"/>
  <c r="B7" i="9" a="1"/>
  <c r="B2" i="9"/>
  <c r="B17" i="3" a="1"/>
  <c r="B17" i="3" s="1"/>
  <c r="B14" i="3"/>
  <c r="B28" i="3"/>
  <c r="B29" i="3"/>
  <c r="B30" i="3"/>
  <c r="B31" i="3"/>
  <c r="B27" i="3"/>
  <c r="D27" i="3"/>
  <c r="E27" i="3"/>
  <c r="F27" i="3"/>
  <c r="G27" i="3"/>
  <c r="H27" i="3"/>
  <c r="I27" i="3"/>
  <c r="J27" i="3"/>
  <c r="K27" i="3"/>
  <c r="L27" i="3"/>
  <c r="M27" i="3"/>
  <c r="N27" i="3"/>
  <c r="O27" i="3"/>
  <c r="D28" i="3"/>
  <c r="E28" i="3"/>
  <c r="F28" i="3"/>
  <c r="G28" i="3"/>
  <c r="H28" i="3"/>
  <c r="I28" i="3"/>
  <c r="J28" i="3"/>
  <c r="K28" i="3"/>
  <c r="L28" i="3"/>
  <c r="M28" i="3"/>
  <c r="N28" i="3"/>
  <c r="O28" i="3"/>
  <c r="D29" i="3"/>
  <c r="E29" i="3"/>
  <c r="F29" i="3"/>
  <c r="G29" i="3"/>
  <c r="H29" i="3"/>
  <c r="I29" i="3"/>
  <c r="J29" i="3"/>
  <c r="K29" i="3"/>
  <c r="L29" i="3"/>
  <c r="M29" i="3"/>
  <c r="N29" i="3"/>
  <c r="O29" i="3"/>
  <c r="D30" i="3"/>
  <c r="E30" i="3"/>
  <c r="F30" i="3"/>
  <c r="G30" i="3"/>
  <c r="H30" i="3"/>
  <c r="I30" i="3"/>
  <c r="J30" i="3"/>
  <c r="K30" i="3"/>
  <c r="L30" i="3"/>
  <c r="M30" i="3"/>
  <c r="N30" i="3"/>
  <c r="O30" i="3"/>
  <c r="D31" i="3"/>
  <c r="E31" i="3"/>
  <c r="F31" i="3"/>
  <c r="G31" i="3"/>
  <c r="H31" i="3"/>
  <c r="I31" i="3"/>
  <c r="J31" i="3"/>
  <c r="K31" i="3"/>
  <c r="L31" i="3"/>
  <c r="M31" i="3"/>
  <c r="N31" i="3"/>
  <c r="O31" i="3"/>
  <c r="E26" i="3"/>
  <c r="F26" i="3"/>
  <c r="G26" i="3"/>
  <c r="H26" i="3"/>
  <c r="I26" i="3"/>
  <c r="J26" i="3"/>
  <c r="K26" i="3"/>
  <c r="L26" i="3"/>
  <c r="M26" i="3"/>
  <c r="N26" i="3"/>
  <c r="O26" i="3"/>
  <c r="D26" i="3"/>
  <c r="V3" i="2"/>
  <c r="AM3" i="2" s="1"/>
  <c r="W3" i="2"/>
  <c r="X3" i="2"/>
  <c r="Y3" i="2"/>
  <c r="Z3" i="2"/>
  <c r="AA3" i="2"/>
  <c r="AB3" i="2"/>
  <c r="AC3" i="2"/>
  <c r="AD3" i="2"/>
  <c r="AE3" i="2"/>
  <c r="AF3" i="2"/>
  <c r="AT3" i="2" s="1"/>
  <c r="U3" i="2"/>
  <c r="AS3" i="2" s="1"/>
  <c r="P14" i="3" l="1"/>
  <c r="L17" i="3" a="1"/>
  <c r="L17" i="3" s="1"/>
  <c r="G17" i="3" a="1"/>
  <c r="G17" i="3" s="1"/>
  <c r="M17" i="3" a="1"/>
  <c r="M17" i="3" s="1"/>
  <c r="H17" i="3" a="1"/>
  <c r="H17" i="3" s="1"/>
  <c r="N17" i="3" a="1"/>
  <c r="N17" i="3" s="1"/>
  <c r="F17" i="3" a="1"/>
  <c r="F17" i="3" s="1"/>
  <c r="I17" i="3" a="1"/>
  <c r="I17" i="3" s="1"/>
  <c r="O17" i="3" a="1"/>
  <c r="O17" i="3" s="1"/>
  <c r="D17" i="3" a="1"/>
  <c r="D17" i="3" s="1"/>
  <c r="J17" i="3" a="1"/>
  <c r="J17" i="3" s="1"/>
  <c r="E17" i="3" a="1"/>
  <c r="E17" i="3" s="1"/>
  <c r="K17" i="3" a="1"/>
  <c r="K17" i="3" s="1"/>
  <c r="P19" i="9"/>
  <c r="U12" i="9"/>
  <c r="U11" i="9"/>
  <c r="U10" i="9"/>
  <c r="U9" i="9"/>
  <c r="U8" i="9"/>
  <c r="U7" i="9"/>
  <c r="T12" i="9"/>
  <c r="T11" i="9"/>
  <c r="T10" i="9"/>
  <c r="T9" i="9"/>
  <c r="T8" i="9"/>
  <c r="T7" i="9"/>
  <c r="Q12" i="9"/>
  <c r="Q10" i="9"/>
  <c r="W12" i="9"/>
  <c r="S12" i="9"/>
  <c r="S11" i="9"/>
  <c r="S10" i="9"/>
  <c r="S9" i="9"/>
  <c r="S8" i="9"/>
  <c r="S7" i="9"/>
  <c r="Q11" i="9"/>
  <c r="Q8" i="9"/>
  <c r="V10" i="9"/>
  <c r="R12" i="9"/>
  <c r="R11" i="9"/>
  <c r="R10" i="9"/>
  <c r="R9" i="9"/>
  <c r="R8" i="9"/>
  <c r="R7" i="9"/>
  <c r="Q9" i="9"/>
  <c r="W11" i="9"/>
  <c r="W8" i="9"/>
  <c r="AB12" i="9"/>
  <c r="AB11" i="9"/>
  <c r="AB10" i="9"/>
  <c r="AB9" i="9"/>
  <c r="AB8" i="9"/>
  <c r="AB7" i="9"/>
  <c r="X12" i="9"/>
  <c r="X10" i="9"/>
  <c r="X9" i="9"/>
  <c r="W10" i="9"/>
  <c r="W9" i="9"/>
  <c r="AA12" i="9"/>
  <c r="AA11" i="9"/>
  <c r="AA10" i="9"/>
  <c r="AA9" i="9"/>
  <c r="AA8" i="9"/>
  <c r="AA7" i="9"/>
  <c r="X11" i="9"/>
  <c r="X8" i="9"/>
  <c r="W7" i="9"/>
  <c r="V11" i="9"/>
  <c r="Z12" i="9"/>
  <c r="Z11" i="9"/>
  <c r="Z10" i="9"/>
  <c r="Z9" i="9"/>
  <c r="Z8" i="9"/>
  <c r="Z7" i="9"/>
  <c r="Y12" i="9"/>
  <c r="Y11" i="9"/>
  <c r="Y10" i="9"/>
  <c r="Y9" i="9"/>
  <c r="Y8" i="9"/>
  <c r="Y7" i="9"/>
  <c r="X7" i="9"/>
  <c r="V12" i="9"/>
  <c r="V9" i="9"/>
  <c r="V8" i="9"/>
  <c r="V7" i="9"/>
  <c r="B7" i="9"/>
  <c r="G7" i="9" s="1" a="1"/>
  <c r="G7" i="9" s="1"/>
  <c r="P17" i="9"/>
  <c r="P21" i="9"/>
  <c r="P18" i="9"/>
  <c r="P16" i="9"/>
  <c r="P20" i="9"/>
  <c r="P26" i="3"/>
  <c r="P30" i="3"/>
  <c r="P28" i="3"/>
  <c r="P29" i="3"/>
  <c r="P27" i="3"/>
  <c r="P31" i="3"/>
  <c r="AL3" i="2"/>
  <c r="AI3" i="2"/>
  <c r="AH3" i="2"/>
  <c r="AJ3" i="2"/>
  <c r="AG3" i="2"/>
  <c r="AQ3" i="2"/>
  <c r="AK3" i="2"/>
  <c r="AR3" i="2"/>
  <c r="AU3" i="2" s="1"/>
  <c r="AO3" i="2"/>
  <c r="AP3" i="2"/>
  <c r="AN3" i="2"/>
  <c r="P17" i="3" l="1"/>
  <c r="AC10" i="9"/>
  <c r="P21" i="3"/>
  <c r="AC12" i="9"/>
  <c r="AC8" i="9"/>
  <c r="P20" i="3"/>
  <c r="AC11" i="9"/>
  <c r="P19" i="3"/>
  <c r="AC9" i="9"/>
  <c r="P18" i="3"/>
  <c r="P22" i="3"/>
  <c r="L7" i="9" a="1"/>
  <c r="L7" i="9" s="1"/>
  <c r="F7" i="9" a="1"/>
  <c r="F7" i="9" s="1"/>
  <c r="K7" i="9" a="1"/>
  <c r="K7" i="9" s="1"/>
  <c r="J7" i="9" a="1"/>
  <c r="J7" i="9" s="1"/>
  <c r="I7" i="9" a="1"/>
  <c r="I7" i="9" s="1"/>
  <c r="E7" i="9" a="1"/>
  <c r="E7" i="9" s="1"/>
  <c r="D7" i="9" a="1"/>
  <c r="H7" i="9" a="1"/>
  <c r="H7" i="9" s="1"/>
  <c r="O7" i="9" a="1"/>
  <c r="O7" i="9" s="1"/>
  <c r="N7" i="9" a="1"/>
  <c r="N7" i="9" s="1"/>
  <c r="M7" i="9" a="1"/>
  <c r="M7" i="9" s="1"/>
  <c r="R31" i="3"/>
  <c r="AB27" i="3"/>
  <c r="Y27" i="3"/>
  <c r="Y30" i="3"/>
  <c r="Y31" i="3"/>
  <c r="Y29" i="3"/>
  <c r="Y28" i="3"/>
  <c r="X29" i="3"/>
  <c r="V30" i="3"/>
  <c r="W27" i="3"/>
  <c r="Q30" i="3"/>
  <c r="T30" i="3"/>
  <c r="AB31" i="3"/>
  <c r="AB30" i="3"/>
  <c r="AB29" i="3"/>
  <c r="AB28" i="3"/>
  <c r="S28" i="3"/>
  <c r="Q31" i="3"/>
  <c r="Q7" i="9"/>
  <c r="AC7" i="9" s="1"/>
  <c r="L3" i="9"/>
  <c r="K3" i="9"/>
  <c r="J3" i="9"/>
  <c r="I3" i="9"/>
  <c r="H3" i="9"/>
  <c r="G3" i="9"/>
  <c r="F3" i="9"/>
  <c r="E3" i="9"/>
  <c r="D3" i="9"/>
  <c r="M3" i="9"/>
  <c r="O3" i="9"/>
  <c r="P3" i="9" s="1"/>
  <c r="N3" i="9"/>
  <c r="O3" i="3"/>
  <c r="P3" i="3" s="1"/>
  <c r="D3" i="3"/>
  <c r="E3" i="3"/>
  <c r="F3" i="3"/>
  <c r="G3" i="3"/>
  <c r="M3" i="3"/>
  <c r="N3" i="3"/>
  <c r="H3" i="3"/>
  <c r="I3" i="3"/>
  <c r="J3" i="3"/>
  <c r="K3" i="3"/>
  <c r="L3" i="3"/>
  <c r="D7" i="9" l="1"/>
  <c r="P7" i="9" s="1"/>
  <c r="P8" i="9"/>
  <c r="P9" i="9"/>
  <c r="P11" i="9"/>
  <c r="P10" i="9"/>
  <c r="P12" i="9"/>
  <c r="R27" i="3"/>
  <c r="T28" i="3"/>
  <c r="X30" i="3"/>
  <c r="R30" i="3"/>
  <c r="X28" i="3"/>
  <c r="R29" i="3"/>
  <c r="R28" i="3"/>
  <c r="X27" i="3"/>
  <c r="X31" i="3"/>
  <c r="V31" i="3"/>
  <c r="W29" i="3"/>
  <c r="V29" i="3"/>
  <c r="V28" i="3"/>
  <c r="V27" i="3"/>
  <c r="T29" i="3"/>
  <c r="S31" i="3"/>
  <c r="S30" i="3"/>
  <c r="S29" i="3"/>
  <c r="S27" i="3"/>
  <c r="Q27" i="3"/>
  <c r="Q28" i="3"/>
  <c r="AC26" i="3"/>
  <c r="Q29" i="3"/>
  <c r="W31" i="3"/>
  <c r="W30" i="3"/>
  <c r="W28" i="3"/>
  <c r="T27" i="3"/>
  <c r="T31" i="3"/>
  <c r="Z28" i="3"/>
  <c r="Z30" i="3"/>
  <c r="Z27" i="3"/>
  <c r="Z29" i="3"/>
  <c r="Z31" i="3"/>
  <c r="AA29" i="3"/>
  <c r="AA28" i="3"/>
  <c r="AA31" i="3"/>
  <c r="AA27" i="3"/>
  <c r="AA30" i="3"/>
  <c r="U31" i="3"/>
  <c r="U30" i="3"/>
  <c r="U29" i="3"/>
  <c r="U28" i="3"/>
  <c r="U27" i="3"/>
  <c r="Z3" i="9"/>
  <c r="AA3" i="9"/>
  <c r="U3" i="9"/>
  <c r="S3" i="9"/>
  <c r="V3" i="9"/>
  <c r="Y3" i="9"/>
  <c r="Q3" i="9"/>
  <c r="R3" i="9"/>
  <c r="AB3" i="9"/>
  <c r="AC3" i="9" s="1"/>
  <c r="W3" i="9"/>
  <c r="T3" i="9"/>
  <c r="X3" i="9"/>
  <c r="S3" i="3"/>
  <c r="Q3" i="3"/>
  <c r="AA3" i="3"/>
  <c r="V3" i="3"/>
  <c r="U3" i="3"/>
  <c r="X3" i="3"/>
  <c r="T3" i="3"/>
  <c r="R3" i="3"/>
  <c r="Y3" i="3"/>
  <c r="W3" i="3"/>
  <c r="AB3" i="3"/>
  <c r="AC3" i="3" s="1"/>
  <c r="Z3" i="3"/>
  <c r="AC29" i="3" l="1"/>
  <c r="AC27" i="3"/>
  <c r="AC30" i="3"/>
  <c r="AC31" i="3"/>
  <c r="AC28" i="3"/>
  <c r="AC22" i="3"/>
  <c r="AC21" i="3"/>
  <c r="AC20" i="3"/>
  <c r="AC19" i="3"/>
  <c r="AC18" i="3"/>
  <c r="AC17" i="9"/>
  <c r="AC18" i="9"/>
  <c r="AC20" i="9"/>
  <c r="AC21" i="9"/>
  <c r="AC19" i="9"/>
  <c r="AC1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tc={A817F1D0-6BA5-4A72-B074-0019BF59794A}</author>
    <author>tc={C3FBBB53-3A6F-423F-8596-A27403331458}</author>
    <author>tc={3FCAB094-223C-454A-8256-7D3A1546F818}</author>
  </authors>
  <commentList>
    <comment ref="B6" authorId="0" shapeId="0" xr:uid="{A817F1D0-6BA5-4A72-B074-0019BF59794A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Drivers you would like to use in the model as well as actual data for each</t>
      </text>
    </comment>
    <comment ref="B15" authorId="1" shapeId="0" xr:uid="{C3FBBB53-3A6F-423F-8596-A27403331458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Target Account and Actual Data</t>
      </text>
    </comment>
    <comment ref="B17" authorId="2" shapeId="0" xr:uid="{3FCAB094-223C-454A-8256-7D3A1546F818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accounts under the Target account and Actuals If they exist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tc={DDE189E8-B627-49CF-8378-1417B5DDB45B}</author>
    <author>tc={0C804741-625F-4618-AEF9-5DC10D733D0E}</author>
    <author>tc={3D12931D-A7F9-46E6-B071-42D3807155CA}</author>
  </authors>
  <commentList>
    <comment ref="B1" authorId="0" shapeId="0" xr:uid="{DDE189E8-B627-49CF-8378-1417B5DDB45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Add desired inputs and run the /vena-scenario-create skill to generate a live scenario in a new sheet </t>
      </text>
    </comment>
    <comment ref="B13" authorId="1" shapeId="0" xr:uid="{0C804741-625F-4618-AEF9-5DC10D733D0E}">
      <text>
        <t>[Threaded comment]
Your version of Excel allows you to read this threaded comment; however, any edits to it will get removed if the file is opened in a newer version of Excel. Learn more: https://go.microsoft.com/fwlink/?linkid=870924
Comment:
    Set a top level target either manually, by formula or with the help of AI</t>
      </text>
    </comment>
    <comment ref="B16" authorId="2" shapeId="0" xr:uid="{3D12931D-A7F9-46E6-B071-42D3807155CA}">
      <text>
        <t>[Threaded comment]
Your version of Excel allows you to read this threaded comment; however, any edits to it will get removed if the file is opened in a newer version of Excel. Learn more: https://go.microsoft.com/fwlink/?linkid=870924
Comment:
    Set driver values you want fixed otherwise the model will fins the optimal values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tc={ADE78EF8-EA11-47BB-AF6E-404B8E3F7554}</author>
  </authors>
  <commentList>
    <comment ref="B1" authorId="0" shapeId="0" xr:uid="{ADE78EF8-EA11-47BB-AF6E-404B8E3F7554}">
      <text>
        <t>[Threaded comment]
Your version of Excel allows you to read this threaded comment; however, any edits to it will get removed if the file is opened in a newer version of Excel. Learn more: https://go.microsoft.com/fwlink/?linkid=870924
Comment:
    Run the /vena-scenario-summary skill to update summary with new scenarios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<sst xmlns="http://schemas.openxmlformats.org/spreadsheetml/2006/main" count="360" uniqueCount="185">
  <si>
    <t>Full Year</t>
  </si>
  <si>
    <t>Actual</t>
  </si>
  <si>
    <t>Drivers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</si>
  <si>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</si>
  <si>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</si>
  <si>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</si>
  <si>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</si>
  <si>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</si>
  <si>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</si>
  <si>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</si>
  <si>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</si>
  <si>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</si>
  <si>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</si>
  <si>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</si>
  <si>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</si>
  <si>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Target</t>
  </si>
  <si>
    <t>Gross Margin</t>
  </si>
  <si>
    <t>Comments</t>
  </si>
  <si>
    <t>Aggregation</t>
  </si>
  <si>
    <t>Unit</t>
  </si>
  <si>
    <t>Low limit</t>
  </si>
  <si>
    <t>High limit</t>
  </si>
  <si>
    <t>Hist. Range</t>
  </si>
  <si>
    <t>Scenario Modeler</t>
  </si>
  <si>
    <t>Summary</t>
  </si>
  <si>
    <t>Scenario</t>
  </si>
  <si>
    <t>Description</t>
  </si>
  <si>
    <t>Mode</t>
  </si>
  <si>
    <t>Objective</t>
  </si>
  <si>
    <t>Gap</t>
  </si>
  <si>
    <t>Gap %</t>
  </si>
  <si>
    <t>Baseline</t>
  </si>
  <si>
    <t>Result</t>
  </si>
  <si>
    <t>Results</t>
  </si>
  <si>
    <t>Set values then run /vena-scenario-model</t>
  </si>
  <si>
    <t>Actuals</t>
  </si>
  <si>
    <t>vs Baseline</t>
  </si>
  <si>
    <t>Review all generated Scenarios</t>
  </si>
  <si>
    <t>Recommendation</t>
  </si>
  <si>
    <t>{Selected Scenario}</t>
  </si>
  <si>
    <t>{Description} &amp; {Objective}</t>
  </si>
  <si>
    <t>{Narrative}</t>
  </si>
  <si>
    <t>Scenario name</t>
  </si>
  <si>
    <t>Target source</t>
  </si>
  <si>
    <t>Status</t>
  </si>
  <si>
    <t>15% on last year, same seasonality</t>
  </si>
  <si>
    <t>Gross margin set 15% above FY2026 actuals, month by month, keeping last year's seasonal shape. Drivers left blank for the solver.</t>
  </si>
  <si>
    <t>Smallest change</t>
  </si>
  <si>
    <t>Set by me</t>
  </si>
  <si>
    <t>Solved</t>
  </si>
  <si>
    <t>Top-down, on target</t>
  </si>
  <si>
    <t>Frame</t>
  </si>
  <si>
    <t>Model</t>
  </si>
  <si>
    <t>Instructions</t>
  </si>
  <si>
    <t>AI scenario planning in Excel  |  Four skills, one model, one form  |  Start on Actuals, finish on Summary</t>
  </si>
  <si>
    <t>Before you start</t>
  </si>
  <si>
    <t>Claude in Excel</t>
  </si>
  <si>
    <t>Add-in signed in</t>
  </si>
  <si>
    <t>Skills run from the Claude pane inside Excel</t>
  </si>
  <si>
    <t>Skills uploaded</t>
  </si>
  <si>
    <t>Settings, Capabilities, Skills</t>
  </si>
  <si>
    <t>Upload the four vena-scenario zips and enable them</t>
  </si>
  <si>
    <t>Python in Excel</t>
  </si>
  <si>
    <t>Business or Enterprise Microsoft 365</t>
  </si>
  <si>
    <t>Type =PY("1+1",0) in a spare cell. It should show 2. Delete it after</t>
  </si>
  <si>
    <t>Tab order</t>
  </si>
  <si>
    <t>Actuals, Frame, Model, Base, Scenario Builder</t>
  </si>
  <si>
    <t>Python cells calculate in sheet order. Model stays before Base</t>
  </si>
  <si>
    <t>36 months, oldest first</t>
  </si>
  <si>
    <t>Costs entered as positive numbers. Blue cells are yours</t>
  </si>
  <si>
    <t>The flow</t>
  </si>
  <si>
    <t>1  Frame</t>
  </si>
  <si>
    <t>/vena-scenario-frame</t>
  </si>
  <si>
    <t>Paste the mandate. Sets target, drivers, limits. Fills Frame</t>
  </si>
  <si>
    <t>2  Model</t>
  </si>
  <si>
    <t>/vena-scenario-model</t>
  </si>
  <si>
    <t>Writes two Python cells on Model. Fills Base with the baseline</t>
  </si>
  <si>
    <t>3  Create</t>
  </si>
  <si>
    <t>/vena-scenario-create</t>
  </si>
  <si>
    <t>Reads Scenario Builder. Solves or predicts. Saves Scenario N</t>
  </si>
  <si>
    <t>4  Summary</t>
  </si>
  <si>
    <t>/vena-scenario-summary</t>
  </si>
  <si>
    <t>One row per scenario. Recommendation and narrative</t>
  </si>
  <si>
    <t>Repeat</t>
  </si>
  <si>
    <t>Steps 3 and 4</t>
  </si>
  <si>
    <t>Change the form, create again. Summary appends new rows</t>
  </si>
  <si>
    <t>The skills</t>
  </si>
  <si>
    <t>Run from Actuals</t>
  </si>
  <si>
    <t>Turns business language into numbers. Confirms before writing</t>
  </si>
  <si>
    <t>Writes</t>
  </si>
  <si>
    <t>Actuals D:H (limits, aggregation, include) and the Frame sheet</t>
  </si>
  <si>
    <t>Example prompt</t>
  </si>
  <si>
    <t>Gross margin up 15%, move units, price and unit cost, not headcount</t>
  </si>
  <si>
    <t>Run from anywhere</t>
  </si>
  <si>
    <t>Forecasts each driver by backtest. Fits the driver to target model</t>
  </si>
  <si>
    <t>Model (effects, fit, error, forecasts) and Base (do nothing case)</t>
  </si>
  <si>
    <t>Says</t>
  </si>
  <si>
    <t>Which method won per driver, how good the model is, its limits</t>
  </si>
  <si>
    <t>Run from Scenario Builder</t>
  </si>
  <si>
    <t>Infers the mode from what is blank. Solves inside the limits</t>
  </si>
  <si>
    <t>Scenario N only. The form keeps your inputs for the next run</t>
  </si>
  <si>
    <t>Create a scenario where price is frozen and we still hit the target</t>
  </si>
  <si>
    <t>Run from Summary</t>
  </si>
  <si>
    <t>Links every Scenario N. Ranks them. Writes what has to happen</t>
  </si>
  <si>
    <t>Summary rows, then the recommendation block below them</t>
  </si>
  <si>
    <t>Rerun</t>
  </si>
  <si>
    <t>Safe. Existing rows stay, new scenarios are added</t>
  </si>
  <si>
    <t>Scenario Builder, the form</t>
  </si>
  <si>
    <t>Blank cell</t>
  </si>
  <si>
    <t>Solve it</t>
  </si>
  <si>
    <t>The skill works out the value</t>
  </si>
  <si>
    <t>Filled cell</t>
  </si>
  <si>
    <t>Locked</t>
  </si>
  <si>
    <t>The value you typed is used as is</t>
  </si>
  <si>
    <t>Top-down</t>
  </si>
  <si>
    <t>Target filled, drivers blank</t>
  </si>
  <si>
    <t>Solver finds the driver mix that reaches the target</t>
  </si>
  <si>
    <t>Bottom-up</t>
  </si>
  <si>
    <t>Target blank, drivers filled</t>
  </si>
  <si>
    <t>Model predicts the target from your drivers</t>
  </si>
  <si>
    <t>Hybrid</t>
  </si>
  <si>
    <t>Target filled, some drivers filled</t>
  </si>
  <si>
    <t>Typed drivers held, the rest solved to close the gap</t>
  </si>
  <si>
    <t>Full year target</t>
  </si>
  <si>
    <t>Type it in AC14</t>
  </si>
  <si>
    <t>Spread across months by the baseline shape</t>
  </si>
  <si>
    <t>Smallest change, Hit the target, Maximize</t>
  </si>
  <si>
    <t>Smallest change is the default</t>
  </si>
  <si>
    <t>Cell colours</t>
  </si>
  <si>
    <t>Blue</t>
  </si>
  <si>
    <t>Input</t>
  </si>
  <si>
    <t>Yours to change</t>
  </si>
  <si>
    <t>White</t>
  </si>
  <si>
    <t>Calculated</t>
  </si>
  <si>
    <t>Formulas and solved values. Leave alone</t>
  </si>
  <si>
    <t>Check</t>
  </si>
  <si>
    <t>0 or blank</t>
  </si>
  <si>
    <t>Tick means fine. Cross means review</t>
  </si>
  <si>
    <t>Sheets</t>
  </si>
  <si>
    <t>You</t>
  </si>
  <si>
    <t>History, target block, driver metadata, accounts for the breakback</t>
  </si>
  <si>
    <t>Frame skill</t>
  </si>
  <si>
    <t>Goal, constraints, context, structured frame</t>
  </si>
  <si>
    <t>Model skill</t>
  </si>
  <si>
    <t>Two Python cells. Effects, fit, error, driver forecasts</t>
  </si>
  <si>
    <t>Base</t>
  </si>
  <si>
    <t>Baseline drivers and results. Every scenario is measured against it</t>
  </si>
  <si>
    <t>Scenario Builder</t>
  </si>
  <si>
    <t>The form. Nothing else is typed anywhere</t>
  </si>
  <si>
    <t>Scenario N</t>
  </si>
  <si>
    <t>Create skill</t>
  </si>
  <si>
    <t>Full breakdown. Inputs, solved drivers, results, accounts, status</t>
  </si>
  <si>
    <t>Summary skill</t>
  </si>
  <si>
    <t>Comparison, recommendation, narrative</t>
  </si>
  <si>
    <t>Good to know</t>
  </si>
  <si>
    <t>Limits</t>
  </si>
  <si>
    <t>Actuals D and E</t>
  </si>
  <si>
    <t>% change from baseline. The solver never goes past them</t>
  </si>
  <si>
    <t>Unreachable target</t>
  </si>
  <si>
    <t>Solver stops at the limits</t>
  </si>
  <si>
    <t>Status says short by X. The skill names the binding limit</t>
  </si>
  <si>
    <t>Model quality</t>
  </si>
  <si>
    <t>Model row 14</t>
  </si>
  <si>
    <t>Fit and typical error. Read them before trusting a solve</t>
  </si>
  <si>
    <t>Driver count</t>
  </si>
  <si>
    <t>Up to 7</t>
  </si>
  <si>
    <t>More than six and three years of history cannot tell them apart</t>
  </si>
  <si>
    <t>Python</t>
  </si>
  <si>
    <t>Runs in Microsoft's cloud</t>
  </si>
  <si>
    <t>Data leaves the workbook for the calculation</t>
  </si>
  <si>
    <t>Sample data</t>
  </si>
  <si>
    <t>Fictional</t>
  </si>
  <si>
    <t>Harbourline Supply Co. Every number is made up for the exercise</t>
  </si>
  <si>
    <t>Units sold</t>
  </si>
  <si>
    <t>Average price</t>
  </si>
  <si>
    <t>Unit cost</t>
  </si>
  <si>
    <t>Marketing spend</t>
  </si>
  <si>
    <t>Headcount</t>
  </si>
  <si>
    <t>Cost per FTE</t>
  </si>
  <si>
    <t>Churn Rate</t>
  </si>
  <si>
    <t>Product Revenue</t>
  </si>
  <si>
    <t>Service Revenue</t>
  </si>
  <si>
    <t>Materials</t>
  </si>
  <si>
    <t>Freight and duties</t>
  </si>
  <si>
    <t>Direct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</si>
</sst>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(* #,##0_);_(* \(#,##0\);_(* &quot;-&quot;_);_(@_)"/>
    <numFmt numFmtId="165" formatCode="\ \ #&quot;▾&quot;;\ \-#&quot;▾&quot;;\ &quot;▾&quot;;\ @&quot;▾&quot;"/>
    <numFmt numFmtId="166" formatCode="_(* #,##0_);_(* \(#,##0\);_(* &quot;-&quot;_);_(@"/>
    <numFmt numFmtId="167" formatCode="[$-409]\ mmm\ \'yy;@"/>
    <numFmt numFmtId="168" formatCode="\ 0;\ \-0;\ 0;\ @\ "/>
    <numFmt numFmtId="169" formatCode="_(* #,##0_);_(* \(#,##0\);_(* &quot;-&quot;_);@"/>
    <numFmt numFmtId="170" formatCode="#,##0.0%;\(#,##0.0%\);&quot;-&quot;;@"/>
    <numFmt numFmtId="171" formatCode="[$-409]mmm/d/yyyy\ ;"/>
    <numFmt numFmtId="172" formatCode="[Color53]\ \✗;#;\ \✓;@"/>
    <numFmt numFmtId="173" formatCode="#\ &quot;Rows&quot;;&quot; &quot;\ \-#\ &quot;Rows&quot;\ ;&quot;&quot;;@"/>
    <numFmt numFmtId="174" formatCode="0.0%"/>
  </numFmts>
  <fonts count="23" x14ac:knownFonts="1">
    <font>
      <sz val="9"/>
      <color theme="1" tint="9.9948118533890809E-2"/>
      <name val="Arial Nova"/>
      <family val="2"/>
      <scheme val="minor"/>
    </font>
    <font>
      <sz val="9"/>
      <color theme="1" tint="9.9948118533890809E-2"/>
      <name val="Arial Nova"/>
      <family val="2"/>
      <scheme val="minor"/>
    </font>
    <font>
      <sz val="11"/>
      <color theme="0"/>
      <name val="Franklin Gothic Medium Cond"/>
      <family val="2"/>
      <scheme val="major"/>
    </font>
    <font>
      <sz val="9"/>
      <color theme="2"/>
      <name val="Arial Nova"/>
      <family val="2"/>
      <scheme val="minor"/>
    </font>
    <font>
      <sz val="9"/>
      <color theme="1"/>
      <name val="Arial Nova"/>
      <family val="2"/>
      <scheme val="minor"/>
    </font>
    <font>
      <b/>
      <sz val="10"/>
      <color theme="3"/>
      <name val="Arial Nova"/>
      <family val="2"/>
      <scheme val="minor"/>
    </font>
    <font>
      <b/>
      <sz val="9"/>
      <color theme="1" tint="9.9917600024414813E-2"/>
      <name val="Arial Nova"/>
      <family val="2"/>
      <scheme val="minor"/>
    </font>
    <font>
      <b/>
      <sz val="9"/>
      <color theme="1"/>
      <name val="Arial Nova"/>
      <family val="2"/>
      <scheme val="minor"/>
    </font>
    <font>
      <b/>
      <sz val="9"/>
      <color rgb="FFC34F2E"/>
      <name val="Arial Nova"/>
      <family val="2"/>
      <scheme val="minor"/>
    </font>
    <font>
      <b/>
      <sz val="24"/>
      <color theme="0"/>
      <name val="Franklin Gothic Medium Cond"/>
      <family val="2"/>
      <scheme val="major"/>
    </font>
    <font>
      <sz val="9"/>
      <color theme="3"/>
      <name val="Arial Nova"/>
      <family val="2"/>
      <scheme val="minor"/>
    </font>
    <font>
      <sz val="11"/>
      <color rgb="FF006100"/>
      <name val="Arial Nova"/>
      <family val="2"/>
      <scheme val="minor"/>
    </font>
    <font>
      <sz val="11"/>
      <color rgb="FF9C0006"/>
      <name val="Arial Nova"/>
      <family val="2"/>
      <scheme val="minor"/>
    </font>
    <font>
      <sz val="11"/>
      <color rgb="FF9C5700"/>
      <name val="Arial Nova"/>
      <family val="2"/>
      <scheme val="minor"/>
    </font>
    <font>
      <b/>
      <sz val="9"/>
      <color theme="1" tint="0.24994659260841701"/>
      <name val="Arial Nova"/>
      <family val="2"/>
      <scheme val="minor"/>
    </font>
    <font>
      <b/>
      <sz val="20"/>
      <color theme="3"/>
      <name val="Franklin Gothic Medium Cond"/>
      <family val="2"/>
      <scheme val="major"/>
    </font>
    <font>
      <b/>
      <sz val="11"/>
      <color theme="1"/>
      <name val="Arial Nova"/>
      <family val="2"/>
      <scheme val="minor"/>
    </font>
    <font>
      <b/>
      <sz val="14"/>
      <color theme="1"/>
      <name val="Arial Nova"/>
      <family val="2"/>
      <scheme val="minor"/>
    </font>
    <font>
      <sz val="8"/>
      <name val="Arial Nova"/>
      <family val="2"/>
      <scheme val="minor"/>
    </font>
    <font>
      <sz val="12"/>
      <color theme="0"/>
      <name val="Franklin Gothic Medium Cond"/>
      <family val="2"/>
      <scheme val="major"/>
    </font>
    <font>
      <sz val="14"/>
      <color theme="0"/>
      <name val="Franklin Gothic Medium Cond"/>
      <family val="2"/>
      <scheme val="major"/>
    </font>
    <font>
      <b/>
      <sz val="9"/>
      <color theme="2"/>
      <name val="Arial Nova"/>
      <family val="2"/>
      <scheme val="minor"/>
    </font>
    <font>
      <b/>
      <sz val="9"/>
      <color theme="3"/>
      <name val="Arial Nova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24994659260841701"/>
        <bgColor theme="3"/>
      </patternFill>
    </fill>
    <fill>
      <patternFill patternType="solid">
        <fgColor theme="3"/>
        <bgColor theme="0"/>
      </patternFill>
    </fill>
    <fill>
      <patternFill patternType="solid">
        <fgColor theme="2" tint="0.79998168889431442"/>
        <bgColor indexed="64"/>
      </patternFill>
    </fill>
    <fill>
      <gradientFill degree="90">
        <stop position="0">
          <color theme="0"/>
        </stop>
        <stop position="1">
          <color theme="2" tint="0.80001220740379042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6795556505021"/>
        <bgColor indexed="64"/>
      </patternFill>
    </fill>
    <fill>
      <gradientFill degree="90">
        <stop position="0">
          <color theme="3" tint="0.40000610370189521"/>
        </stop>
        <stop position="1">
          <color theme="3"/>
        </stop>
      </gradientFill>
    </fill>
  </fills>
  <borders count="14">
    <border>
      <left/>
      <right/>
      <top/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0" tint="-9.9948118533890809E-2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medium">
        <color rgb="FF418154"/>
      </left>
      <right style="medium">
        <color rgb="FF418154"/>
      </right>
      <top/>
      <bottom/>
      <diagonal/>
    </border>
    <border>
      <left/>
      <right/>
      <top style="thick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thin">
        <color theme="0" tint="-4.9989318521683403E-2"/>
      </bottom>
      <diagonal/>
    </border>
  </borders>
  <cellStyleXfs count="30">
    <xf numFmtId="0" fontId="0" fillId="2" borderId="0">
      <alignment horizontal="left" vertical="center"/>
    </xf>
    <xf numFmtId="9" fontId="4" fillId="0" borderId="0" applyFont="0" applyFill="0" applyBorder="0" applyProtection="0">
      <alignment horizontal="right" vertical="center"/>
    </xf>
    <xf numFmtId="0" fontId="9" fillId="3" borderId="0">
      <alignment horizontal="left" vertical="center"/>
    </xf>
    <xf numFmtId="0" fontId="15" fillId="2" borderId="6">
      <alignment horizontal="left" vertical="center"/>
    </xf>
    <xf numFmtId="0" fontId="17" fillId="11" borderId="12">
      <alignment horizontal="left" vertical="center"/>
    </xf>
    <xf numFmtId="0" fontId="16" fillId="11" borderId="0">
      <alignment horizontal="left" vertical="center"/>
    </xf>
    <xf numFmtId="0" fontId="5" fillId="2" borderId="0">
      <alignment horizontal="left" vertical="center"/>
    </xf>
    <xf numFmtId="166" fontId="1" fillId="6" borderId="2">
      <alignment horizontal="left" vertical="center"/>
      <protection locked="0"/>
    </xf>
    <xf numFmtId="164" fontId="1" fillId="0" borderId="8">
      <alignment horizontal="left" vertical="center"/>
    </xf>
    <xf numFmtId="166" fontId="3" fillId="0" borderId="2">
      <alignment horizontal="left" vertical="center"/>
    </xf>
    <xf numFmtId="164" fontId="10" fillId="0" borderId="2">
      <alignment horizontal="left" vertical="center"/>
    </xf>
    <xf numFmtId="172" fontId="14" fillId="2" borderId="3">
      <alignment horizontal="left" vertical="center"/>
    </xf>
    <xf numFmtId="164" fontId="8" fillId="2" borderId="2">
      <alignment horizontal="left" vertical="center"/>
    </xf>
    <xf numFmtId="0" fontId="4" fillId="2" borderId="11">
      <alignment horizontal="left" vertical="center"/>
    </xf>
    <xf numFmtId="168" fontId="4" fillId="2" borderId="3">
      <alignment horizontal="left" vertical="center"/>
    </xf>
    <xf numFmtId="169" fontId="7" fillId="2" borderId="10">
      <alignment horizontal="left" vertical="center"/>
    </xf>
    <xf numFmtId="165" fontId="2" fillId="12" borderId="9">
      <alignment horizontal="left" vertical="center"/>
      <protection locked="0"/>
    </xf>
    <xf numFmtId="0" fontId="2" fillId="4" borderId="1">
      <alignment horizontal="right" vertical="center" indent="1"/>
    </xf>
    <xf numFmtId="0" fontId="2" fillId="5" borderId="0">
      <alignment horizontal="right" vertical="center" indent="1"/>
    </xf>
    <xf numFmtId="167" fontId="2" fillId="3" borderId="0">
      <alignment horizontal="right" vertical="center"/>
    </xf>
    <xf numFmtId="170" fontId="4" fillId="6" borderId="2">
      <alignment horizontal="right" vertical="center"/>
      <protection locked="0"/>
    </xf>
    <xf numFmtId="171" fontId="4" fillId="6" borderId="5">
      <alignment horizontal="right" vertical="center"/>
      <protection locked="0"/>
    </xf>
    <xf numFmtId="165" fontId="4" fillId="7" borderId="2">
      <alignment horizontal="left" vertical="center"/>
      <protection locked="0"/>
    </xf>
    <xf numFmtId="170" fontId="1" fillId="0" borderId="8">
      <alignment horizontal="right" vertical="center"/>
    </xf>
    <xf numFmtId="171" fontId="1" fillId="0" borderId="8">
      <alignment horizontal="right" vertical="center"/>
    </xf>
    <xf numFmtId="173" fontId="7" fillId="2" borderId="4">
      <alignment horizontal="right" vertical="center"/>
    </xf>
    <xf numFmtId="164" fontId="6" fillId="2" borderId="7">
      <alignment horizontal="right" vertical="center"/>
    </xf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</cellStyleXfs>
  <cellXfs count="35">
    <xf numFmtId="0" fontId="0" fillId="2" borderId="0" xfId="0">
      <alignment horizontal="left" vertical="center"/>
    </xf>
    <xf numFmtId="0" fontId="16" fillId="11" borderId="0" xfId="5" applyAlignment="1">
      <alignment horizontal="right" vertical="center"/>
    </xf>
    <xf numFmtId="0" fontId="2" fillId="5" borderId="0" xfId="18">
      <alignment horizontal="right" vertical="center" indent="1"/>
    </xf>
    <xf numFmtId="168" fontId="4" fillId="2" borderId="3" xfId="14">
      <alignment horizontal="left" vertical="center"/>
    </xf>
    <xf numFmtId="0" fontId="16" fillId="11" borderId="0" xfId="5">
      <alignment horizontal="left" vertical="center"/>
    </xf>
    <xf numFmtId="0" fontId="9" fillId="3" borderId="0" xfId="2">
      <alignment horizontal="left" vertical="center"/>
    </xf>
    <xf numFmtId="164" fontId="1" fillId="0" borderId="8" xfId="8">
      <alignment horizontal="left" vertical="center"/>
    </xf>
    <xf numFmtId="164" fontId="6" fillId="2" borderId="7" xfId="26">
      <alignment horizontal="right" vertical="center"/>
    </xf>
    <xf numFmtId="166" fontId="1" fillId="6" borderId="2" xfId="7">
      <alignment horizontal="left" vertical="center"/>
      <protection locked="0"/>
    </xf>
    <xf numFmtId="165" fontId="4" fillId="7" borderId="2" xfId="22">
      <alignment horizontal="left" vertical="center"/>
      <protection locked="0"/>
    </xf>
    <xf numFmtId="0" fontId="2" fillId="4" borderId="1" xfId="17">
      <alignment horizontal="right" vertical="center" indent="1"/>
    </xf>
    <xf numFmtId="168" fontId="4" fillId="2" borderId="3" xfId="14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1" fillId="6" borderId="2" xfId="7" applyNumberFormat="1">
      <alignment horizontal="left" vertical="center"/>
      <protection locked="0"/>
    </xf>
    <xf numFmtId="168" fontId="4" fillId="2" borderId="3" xfId="14" applyAlignment="1">
      <alignment horizontal="center" vertical="center"/>
    </xf>
    <xf numFmtId="172" fontId="14" fillId="2" borderId="3" xfId="11">
      <alignment horizontal="left" vertical="center"/>
    </xf>
    <xf numFmtId="0" fontId="2" fillId="5" borderId="0" xfId="18" applyAlignment="1">
      <alignment horizontal="left" vertical="center" indent="1"/>
    </xf>
    <xf numFmtId="168" fontId="7" fillId="2" borderId="3" xfId="14" applyFont="1">
      <alignment horizontal="left" vertical="center"/>
    </xf>
    <xf numFmtId="168" fontId="4" fillId="2" borderId="3" xfId="14" applyAlignment="1">
      <alignment horizontal="left" vertical="center" indent="1"/>
    </xf>
    <xf numFmtId="167" fontId="19" fillId="3" borderId="0" xfId="19" applyFont="1" applyAlignment="1">
      <alignment horizontal="left" vertical="center"/>
    </xf>
    <xf numFmtId="164" fontId="10" fillId="0" borderId="2" xfId="10">
      <alignment horizontal="left" vertical="center"/>
    </xf>
    <xf numFmtId="9" fontId="6" fillId="2" borderId="7" xfId="1" applyFont="1" applyFill="1" applyBorder="1">
      <alignment horizontal="right" vertical="center"/>
    </xf>
    <xf numFmtId="174" fontId="1" fillId="0" borderId="8" xfId="1" applyNumberFormat="1" applyFont="1" applyBorder="1">
      <alignment horizontal="right" vertical="center"/>
    </xf>
    <xf numFmtId="0" fontId="2" fillId="4" borderId="1" xfId="17" applyAlignment="1">
      <alignment horizontal="left" vertical="center" indent="1"/>
    </xf>
    <xf numFmtId="170" fontId="4" fillId="6" borderId="2" xfId="20">
      <alignment horizontal="right" vertical="center"/>
      <protection locked="0"/>
    </xf>
    <xf numFmtId="166" fontId="0" fillId="6" borderId="2" xfId="7" applyFont="1">
      <alignment horizontal="left" vertical="center"/>
      <protection locked="0"/>
    </xf>
    <xf numFmtId="164" fontId="0" fillId="0" borderId="8" xfId="8" applyFont="1">
      <alignment horizontal="left" vertical="center"/>
    </xf>
    <xf numFmtId="10" fontId="1" fillId="0" borderId="8" xfId="8" applyNumberFormat="1">
      <alignment horizontal="left" vertical="center"/>
    </xf>
    <xf numFmtId="10" fontId="6" fillId="2" borderId="7" xfId="26" applyNumberFormat="1">
      <alignment horizontal="right" vertical="center"/>
    </xf>
    <xf numFmtId="166" fontId="21" fillId="0" borderId="2" xfId="9" applyFont="1">
      <alignment horizontal="left" vertical="center"/>
    </xf>
    <xf numFmtId="10" fontId="1" fillId="0" borderId="8" xfId="1" applyNumberFormat="1" applyFont="1" applyBorder="1">
      <alignment horizontal="right" vertical="center"/>
    </xf>
    <xf numFmtId="0" fontId="20" fillId="5" borderId="0" xfId="18" applyFont="1" applyAlignment="1">
      <alignment vertical="center"/>
    </xf>
    <xf numFmtId="165" fontId="2" fillId="12" borderId="9" xfId="16">
      <alignment horizontal="left" vertical="center"/>
      <protection locked="0"/>
    </xf>
    <xf numFmtId="49" fontId="10" fillId="0" borderId="2" xfId="10" applyNumberFormat="1" applyAlignment="1">
      <alignment horizontal="left" vertical="top" wrapText="1" indent="1"/>
    </xf>
    <xf numFmtId="0" fontId="0" fillId="2" borderId="13" xfId="0" applyBorder="1">
      <alignment horizontal="left" vertical="center"/>
    </xf>
    <xf numFmtId="168" fontId="22" fillId="2" borderId="3" xfId="14" applyFont="1">
      <alignment horizontal="left" vertical="center"/>
    </xf>
  </cellXfs>
  <cellStyles count="30">
    <cellStyle name="Bad" xfId="28" builtinId="27" hidde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27" builtinId="26" hidde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7" builtinId="20" customBuiltin="1"/>
    <cellStyle name="Input .0%" xfId="20" xr:uid="{10CF7C13-B181-4EEA-AD01-2C5242613E3B}"/>
    <cellStyle name="Input Date" xfId="21" xr:uid="{F0A37EFE-78ED-4491-BC88-82DC942A13EA}"/>
    <cellStyle name="Input Dropdown" xfId="22" xr:uid="{3B4F9E99-CC93-4518-BC9A-11C07CEC172F}"/>
    <cellStyle name="Linked Cell" xfId="10" builtinId="24" customBuiltin="1"/>
    <cellStyle name="Neutral" xfId="29" builtinId="28" hidden="1"/>
    <cellStyle name="Normal" xfId="0" builtinId="0" customBuiltin="1"/>
    <cellStyle name="Note" xfId="13" builtinId="10" customBuiltin="1"/>
    <cellStyle name="Output" xfId="8" builtinId="21" customBuiltin="1"/>
    <cellStyle name="Output .0%" xfId="23" xr:uid="{2E7175A0-B738-42B9-A8D5-C92F7434EAA3}"/>
    <cellStyle name="Output Date" xfId="24" xr:uid="{1B7F02B1-41BA-4070-A787-D63AF2BCDE6F}"/>
    <cellStyle name="Percent" xfId="1" builtinId="5" customBuiltin="1"/>
    <cellStyle name="Row Total" xfId="26" xr:uid="{97205507-E2F9-40EA-B26C-FE083B8FDC04}"/>
    <cellStyle name="Title" xfId="2" builtinId="15" customBuiltin="1"/>
    <cellStyle name="Title Date" xfId="19" xr:uid="{60B598AE-80EB-4771-8062-0A5915DE8E86}"/>
    <cellStyle name="Title Dropdown" xfId="16" xr:uid="{336A0401-75A5-43E2-8A47-6456BF0FC6A4}"/>
    <cellStyle name="Title Group" xfId="17" xr:uid="{50077B36-0712-4B3A-B9EE-17460939CBA9}"/>
    <cellStyle name="Title Label" xfId="18" xr:uid="{600917AD-C0E2-4F9A-8E28-D3248568AB2E}"/>
    <cellStyle name="Total" xfId="15" builtinId="25" customBuiltin="1"/>
    <cellStyle name="Total RowCount" xfId="25" xr:uid="{C64BA3FF-3B90-4E95-8285-B34995BFB0B6}"/>
    <cellStyle name="Warning Text" xfId="12" builtinId="11" customBuiltin="1"/>
  </cellStyles>
  <dxfs count="3">
    <dxf>
      <font>
        <b val="0"/>
        <i val="0"/>
        <color theme="1"/>
      </font>
      <border>
        <top style="thick">
          <color theme="3"/>
        </top>
      </border>
    </dxf>
    <dxf>
      <font>
        <b/>
        <i val="0"/>
        <color theme="0"/>
      </font>
      <fill>
        <patternFill patternType="solid">
          <fgColor auto="1"/>
          <bgColor theme="3"/>
        </patternFill>
      </fill>
    </dxf>
    <dxf>
      <font>
        <color theme="1"/>
      </font>
      <fill>
        <patternFill>
          <bgColor theme="0"/>
        </patternFill>
      </fill>
      <border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  <vertical style="thin">
          <color theme="0" tint="-4.9989318521683403E-2"/>
        </vertical>
        <horizontal style="thin">
          <color theme="0" tint="-4.9989318521683403E-2"/>
        </horizontal>
      </border>
    </dxf>
  </dxfs>
  <tableStyles count="1" defaultTableStyle="TableStyleMedium2" defaultPivotStyle="PivotStyleLight16">
    <tableStyle name="Vena" pivot="0" count="3" xr9:uid="{638EFC15-EBBB-4FD5-8EE5-64F3D7C784D5}">
      <tableStyleElement type="wholeTable" dxfId="2"/>
      <tableStyleElement type="headerRow" dxfId="1"/>
      <tableStyleElement type="totalRow" dxfId="0"/>
    </tableStyle>
  </tableStyles>
  <colors>
    <mruColors>
      <color rgb="FFFFFFFF"/>
      <color rgb="FFEEEEEE"/>
      <color rgb="FFF6F6F6"/>
      <color rgb="FFEAEAEA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22/11/relationships/FeaturePropertyBag" Target="featurePropertyBag/featurePropertyBag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24" Type="http://schemas.openxmlformats.org/officeDocument/2006/relationships/customXml" Target="../customXml/item10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5.xml"/><Relationship Id="rId31" Type="http://schemas.microsoft.com/office/2023/09/relationships/Python" Target="python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4048125</xdr:colOff>
      <xdr:row>0</xdr:row>
      <xdr:rowOff>161925</xdr:rowOff>
    </xdr:from>
    <xdr:to>
      <xdr:col>3</xdr:col>
      <xdr:colOff>4048125</xdr:colOff>
      <xdr:row>1</xdr:row>
      <xdr:rowOff>210629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BC6918-D2B6-4B67-9C7C-B626ABF86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189" r="10108" b="750"/>
        <a:stretch>
          <a:fillRect/>
        </a:stretch>
      </xdr:blipFill>
      <xdr:spPr>
        <a:xfrm>
          <a:off x="8934450" y="161925"/>
          <a:ext cx="0" cy="429704"/>
        </a:xfrm>
        <a:prstGeom prst="ellipse">
          <a:avLst/>
        </a:prstGeom>
      </xdr:spPr>
    </xdr:pic>
    <xdr:clientData/>
  </xdr:twoCellAnchor>
  <xdr:twoCellAnchor>
    <xdr:from>
      <xdr:col>3</xdr:col>
      <xdr:colOff>4048125</xdr:colOff>
      <xdr:row>0</xdr:row>
      <xdr:rowOff>76200</xdr:rowOff>
    </xdr:from>
    <xdr:to>
      <xdr:col>8</xdr:col>
      <xdr:colOff>257175</xdr:colOff>
      <xdr:row>2</xdr:row>
      <xdr:rowOff>11824</xdr:rowOff>
    </xdr:to>
    <xdr:sp macro="" textlink="">
      <xdr:nvSpPr>
        <xdr:cNvPr id="5" name="TextBox 20">
          <a:extLst>
            <a:ext uri="{FF2B5EF4-FFF2-40B4-BE49-F238E27FC236}">
              <a16:creationId xmlns:a16="http://schemas.microsoft.com/office/drawing/2014/main" id="{C20CDB8D-C986-42C5-B4B7-3B43E287A3C9}"/>
            </a:ext>
          </a:extLst>
        </xdr:cNvPr>
        <xdr:cNvSpPr txBox="1"/>
      </xdr:nvSpPr>
      <xdr:spPr>
        <a:xfrm>
          <a:off x="8934450" y="76200"/>
          <a:ext cx="3448050" cy="611899"/>
        </a:xfrm>
        <a:prstGeom prst="rect">
          <a:avLst/>
        </a:prstGeom>
        <a:noFill/>
      </xdr:spPr>
      <xdr:txBody>
        <a:bodyPr rot="0" spcFirstLastPara="0" vert="horz" wrap="square" lIns="121920" tIns="60960" rIns="121920" bIns="60960" numCol="1" spcCol="0" rtlCol="0" fromWordArt="0" anchor="t" anchorCtr="0" forceAA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1148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82296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23444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64592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05740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46888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88036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291840" algn="l" defTabSz="822960" rtl="0" eaLnBrk="1" latinLnBrk="0" hangingPunct="1">
            <a:defRPr sz="1621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defTabSz="685773"/>
          <a:r>
            <a:rPr lang="en-US" sz="933" b="1">
              <a:solidFill>
                <a:schemeClr val="bg1"/>
              </a:solidFill>
              <a:latin typeface="Open Sans"/>
              <a:ea typeface="Open Sans"/>
              <a:cs typeface="Open Sans"/>
            </a:rPr>
            <a:t>Adam Kleinert</a:t>
          </a:r>
          <a:br>
            <a:rPr lang="en-US" sz="933" b="1">
              <a:solidFill>
                <a:schemeClr val="bg1"/>
              </a:solidFill>
              <a:latin typeface="Open Sans"/>
              <a:ea typeface="Open Sans"/>
              <a:cs typeface="Open Sans"/>
            </a:rPr>
          </a:br>
          <a:r>
            <a:rPr lang="en-US" sz="933" b="1">
              <a:solidFill>
                <a:schemeClr val="bg1"/>
              </a:solidFill>
              <a:latin typeface="Open Sans"/>
              <a:ea typeface="Open Sans"/>
              <a:cs typeface="Open Sans"/>
            </a:rPr>
            <a:t>Principal Solutions Architect</a:t>
          </a:r>
          <a:endParaRPr lang="en-US" sz="2162">
            <a:solidFill>
              <a:schemeClr val="bg1"/>
            </a:solidFill>
            <a:latin typeface="Open Sans"/>
          </a:endParaRPr>
        </a:p>
        <a:p>
          <a:pPr algn="l" defTabSz="685773"/>
          <a:r>
            <a:rPr lang="en-US" sz="933" b="1">
              <a:solidFill>
                <a:schemeClr val="bg1"/>
              </a:solidFill>
              <a:latin typeface="Open Sans"/>
              <a:ea typeface="Open Sans"/>
              <a:cs typeface="Open Sans"/>
            </a:rPr>
            <a:t>Vena</a:t>
          </a:r>
          <a:endParaRPr lang="en-US" sz="1067">
            <a:solidFill>
              <a:schemeClr val="bg1"/>
            </a:solidFill>
            <a:latin typeface="Open Sans"/>
          </a:endParaRPr>
        </a:p>
      </xdr:txBody>
    </xdr:sp>
    <xdr:clientData/>
  </xdr:twoCellAnchor>
  <xdr:twoCellAnchor editAs="oneCell">
    <xdr:from>
      <xdr:col>3</xdr:col>
      <xdr:colOff>3590923</xdr:colOff>
      <xdr:row>0</xdr:row>
      <xdr:rowOff>114300</xdr:rowOff>
    </xdr:from>
    <xdr:to>
      <xdr:col>3</xdr:col>
      <xdr:colOff>4067175</xdr:colOff>
      <xdr:row>1</xdr:row>
      <xdr:rowOff>237300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8E6A0C7-1984-4306-BA7F-47F7567F7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189" r="10108" b="750"/>
        <a:stretch>
          <a:fillRect/>
        </a:stretch>
      </xdr:blipFill>
      <xdr:spPr>
        <a:xfrm flipH="1">
          <a:off x="8477248" y="114300"/>
          <a:ext cx="476252" cy="504000"/>
        </a:xfrm>
        <a:prstGeom prst="ellipse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Adam Kleinert" id="{B9C0D59E-7999-49F7-986A-E30AB3A203A9}" userId="S::akleinert@venacorp.com::683ad9ed-0045-4a36-bbd5-0fb1b5167b6e" providerId="AD"/>
</personList>
</file>

<file path=xl/theme/theme1.xml><?xml version="1.0" encoding="utf-8"?>
<a:theme xmlns:a="http://schemas.openxmlformats.org/drawingml/2006/main" name="Vena Theme">
  <a:themeElements>
    <a:clrScheme name="Vena Color System">
      <a:dk1>
        <a:srgbClr val="2D2A26"/>
      </a:dk1>
      <a:lt1>
        <a:srgbClr val="FFFFFF"/>
      </a:lt1>
      <a:dk2>
        <a:srgbClr val="418154"/>
      </a:dk2>
      <a:lt2>
        <a:srgbClr val="005FA3"/>
      </a:lt2>
      <a:accent1>
        <a:srgbClr val="3D7A6E"/>
      </a:accent1>
      <a:accent2>
        <a:srgbClr val="E8A847"/>
      </a:accent2>
      <a:accent3>
        <a:srgbClr val="6BAF7E"/>
      </a:accent3>
      <a:accent4>
        <a:srgbClr val="2C6E8A"/>
      </a:accent4>
      <a:accent5>
        <a:srgbClr val="9B5EA2"/>
      </a:accent5>
      <a:accent6>
        <a:srgbClr val="C0714A"/>
      </a:accent6>
      <a:hlink>
        <a:srgbClr val="005FA3"/>
      </a:hlink>
      <a:folHlink>
        <a:srgbClr val="26806C"/>
      </a:folHlink>
    </a:clrScheme>
    <a:fontScheme name="Vena Font Scheme">
      <a:majorFont>
        <a:latin typeface="Franklin Gothic Medium Cond"/>
        <a:ea typeface=""/>
        <a:cs typeface=""/>
      </a:majorFont>
      <a:minorFont>
        <a:latin typeface="Arial Nova"/>
        <a:ea typeface=""/>
        <a:cs typeface=""/>
      </a:minorFont>
    </a:fontScheme>
    <a:fmtScheme name="Ve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6-09-22T21:38:15.66" personId="{B9C0D59E-7999-49F7-986A-E30AB3A203A9}" id="{A817F1D0-6BA5-4A72-B074-0019BF59794A}">
    <text>Add Drivers you would like to use in the model as well as actual data for each</text>
  </threadedComment>
  <threadedComment ref="B15" dT="2026-09-22T21:38:46.76" personId="{B9C0D59E-7999-49F7-986A-E30AB3A203A9}" id="{C3FBBB53-3A6F-423F-8596-A27403331458}">
    <text>Add Target Account and Actual Data</text>
  </threadedComment>
  <threadedComment ref="B17" dT="2026-09-22T21:42:02.09" personId="{B9C0D59E-7999-49F7-986A-E30AB3A203A9}" id="{3FCAB094-223C-454A-8256-7D3A1546F818}">
    <text>Add accounts under the Target account and Actuals If they exist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6-09-22T21:45:32.25" personId="{B9C0D59E-7999-49F7-986A-E30AB3A203A9}" id="{DDE189E8-B627-49CF-8378-1417B5DDB45B}">
    <text xml:space="preserve">Add desired inputs and run the /vena-scenario-create skill to generate a live scenario in a new sheet </text>
  </threadedComment>
  <threadedComment ref="B13" dT="2026-09-22T21:46:34.36" personId="{B9C0D59E-7999-49F7-986A-E30AB3A203A9}" id="{0C804741-625F-4618-AEF9-5DC10D733D0E}">
    <text>Set a top level target either manually, by formula or with the help of AI</text>
  </threadedComment>
  <threadedComment ref="B16" dT="2026-09-22T21:50:04.42" personId="{B9C0D59E-7999-49F7-986A-E30AB3A203A9}" id="{3D12931D-A7F9-46E6-B071-42D3807155CA}">
    <text>Set driver values you want fixed otherwise the model will fins the optimal values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6-09-22T21:43:40.21" personId="{B9C0D59E-7999-49F7-986A-E30AB3A203A9}" id="{ADE78EF8-EA11-47BB-AF6E-404B8E3F7554}">
    <text>Run the /vena-scenario-summary skill to update summary with new scenarios</text>
  </threadedComment>
</ThreadedComments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5">
    <wetp:webextensionref xmlns:r="http://schemas.openxmlformats.org/officeDocument/2006/relationships" r:id="rId1"/>
  </wetp:taskpane>
  <wetp:taskpane dockstate="right" visibility="0" width="350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972a6a3-b869-4a2c-b297-a407d4095e52}">
  <we:reference id="WA200002235" version="2.0.0.0" store="en-US" storeType="OMEX"/>
  <we:alternateReferences/>
  <we:properties>
    <we:property name="ADDIN_TYPE" value="&quot;MANAGER&quot;"/>
    <we:property name="TENANT_TYPE" value="&quot;PRESALES&quot;"/>
    <we:property name="baseURL" value="&quot;https://us6.vena.io&quot;"/>
    <we:property name="contentId" value="&quot;1714485796969119745&quot;"/>
    <we:property name="customerId" value="&quot;1677463594389864448&quot;"/>
    <we:property name="featureMap" value="{}"/>
    <we:property name="fileId" value="&quot;1714485796964925440&quot;"/>
    <we:property name="processId" value="&quot;1681481088088014848&quot;"/>
    <we:property name="readOnly" value="false"/>
    <we:property name="taskId" value="&quot;0&quot;"/>
    <we:property name="FSM_EXTRAS" value="&quot;{\&quot;api\&quot;:{\&quot;apiUser\&quot;:\&quot;1680342448192487441.1677463594389864448\&quot;,\&quot;apiKey\&quot;:\&quot;ce96657dafc24d90a7eb8a3cd4c3375b\&quot;,\&quot;userId\&quot;:\&quot;1680342448192487441\&quot;,\&quot;loginTypes\&quot;:[\&quot;ADMIN\&quot;,\&quot;MANAGER\&quot;,\&quot;CONTRIBUTOR\&quot;,\&quot;MODELER\&quot;,\&quot;DASHBOARDER\&quot;,\&quot;REPORTER\&quot;,\&quot;COPILOT\&quot;],\&quot;sessionId\&quot;:\&quot;1714485960425340931\&quot;,\&quot;sessionKey\&quot;:\&quot;2D4Fs78HuY04BhO8rF0Nit7vP5TRynJ8hBY0YjCuheCjUhsvaXFX2iNd8K\/\/BysC\&quot;,\&quot;analyticsEndpoint\&quot;:\&quot;https:\/\/analytics.vena.io:443\&quot;,\&quot;location\&quot;:\&quot;https:\/\/us6.vena.io\&quot;,\&quot;twoAuthEnabled\&quot;:false,\&quot;expired\&quot;:false,\&quot;token\&quot;:null,\&quot;authError\&quot;:null,\&quot;subdomain\&quot;:null,\&quot;uiProperties\&quot;:[{\&quot;propertyName\&quot;:\&quot;newModelerFlowEnabled\&quot;,\&quot;value\&quot;:\&quot;true\&quot;},{\&quot;propertyName\&quot;:\&quot;vena365ConnectToggleEnabled\&quot;,\&quot;value\&quot;:\&quot;true\&quot;},{\&quot;propertyName\&quot;:\&quot;processLevelVena365ConnectEnabled\&quot;,\&quot;value\&quot;:\&quot;true\&quot;},{\&quot;propertyName\&quot;:\&quot;adminPasswordControlEnabled\&quot;,\&quot;value\&quot;:\&quot;true\&quot;}],\&quot;userProperties\&quot;:null,\&quot;googleAnalyticsEnabled\&quot;:false,\&quot;venaSupportUser\&quot;:null,\&quot;salesforceId\&quot;:null,\&quot;tenantType\&quot;:\&quot;PRESALES\&quot;,\&quot;hubspotContactId\&quot;:null,\&quot;trialVersion\&quot;:null,\&quot;canChangePassword\&quot;:false,\&quot;organizationType\&quot;:\&quot;INTERNAL\&quot;},\&quot;status\&quot;:\&quot;STATUS_OK\&quot;,\&quot;subdomain\&quot;:null,\&quot;serverVersion\&quot;:\&quot;0.383\&quot;,\&quot;fileId\&quot;:\&quot;1714485796964925440\&quot;,\&quot;contentId\&quot;:\&quot;1714485796969119745\&quot;,\&quot;task\&quot;:null,\&quot;associatedTask\&quot;:null,\&quot;taskForm\&quot;:null,\&quot;taskUserAssociation\&quot;:null,\&quot;associatedUser\&quot;:{\&quot;id\&quot;:\&quot;1680342448192487441\&quot;,\&quot;version\&quot;:33,\&quot;createdTimestamp\&quot;:null,\&quot;createdBy\&quot;:null,\&quot;updatedTimestamp\&quot;:1790018151000,\&quot;updatedBy\&quot;:\&quot;1680342448192487441\&quot;,\&quot;updateReason\&quot;:\&quot;Logged in using username and password\&quot;,\&quot;active\&quot;:1,\&quot;activated\&quot;:true,\&quot;email\&quot;:\&quot;akleinert@sparkcycleqa.com\&quot;,\&quot;firstName\&quot;:\&quot;Adam\&quot;,\&quot;lastName\&quot;:\&quot;Kleinert\&quot;,\&quot;impersonationExpiry\&quot;:null,\&quot;firstLogin\&quot;:1782222290000,\&quot;lastLogin\&quot;:1790018151000,\&quot;lastImpersonationLogin\&quot;:null,\&quot;licenseType\&quot;:\&quot;POWER_USER\&quot;,\&quot;type\&quot;:\&quot;User\&quot;,\&quot;fullName\&quot;:\&quot;Adam Kleinert\&quot;,\&quot;additionalInfo\&quot;:{\&quot;firstName\&quot;:\&quot;Adam\&quot;,\&quot;lastName\&quot;:\&quot;Kleinert\&quot;,\&quot;email\&quot;:\&quot;akleinert@sparkcycleqa.com\&quot;},\&quot;createdEpochSeconds\&quot;:\&quot;0\&quot;,\&quot;updatedEpochSeconds\&quot;:\&quot;1790018151\&quot;},\&quot;file\&quot;:{\&quot;type\&quot;:\&quot;data\&quot;,\&quot;id\&quot;:\&quot;1714485796964925440\&quot;,\&quot;version\&quot;:2,\&quot;name\&quot;:\&quot;Scenario Planning - strat.xlsx\&quot;,\&quot;hidden\&quot;:false,\&quot;lastDeletedDate\&quot;:null,\&quot;lastDeletedById\&quot;:null,\&quot;systemFile\&quot;:false,\&quot;parentProcessId\&quot;:\&quot;1681481088088014848\&quot;,\&quot;content\&quot;:null,\&quot;mimeType\&quot;:null,\&quot;description\&quot;:null,\&quot;notes\&quot;:null,\&quot;formType\&quot;:null,\&quot;risk\&quot;:null,\&quot;attributes\&quot;:null,\&quot;validation\&quot;:null,\&quot;templateMode\&quot;:\&quot;GLOBAL_MANAGER\&quot;,\&quot;templateProperties\&quot;:null,\&quot;contentSize\&quot;:10002,\&quot;contentId\&quot;:\&quot;1714485796969119745\&quot;,\&quot;fileExt\&quot;:\&quot;xlsx\&quot;,\&quot;rootProcessId\&quot;:\&quot;1681481088088014848\&quot;,\&quot;rootProcessName\&quot;:\&quot;2027 Annual Plan (Distributed)\&quot;,\&quot;createdTimestamp\&quot;:1790018221690,\&quot;formattedName\&quot;:\&quot;Scenario Planning - strat.xlsx\&quot;,\&quot;parentId\&quot;:\&quot;1681481088285147137\&quot;},\&quot;loginType\&quot;:\&quot;MANAGER\&quot;,\&quot;metaData\&quot;:null,\&quot;customData\&quot;:null,\&quot;pageOptionCheckout\&quot;:null,\&quot;editable\&quot;:true,\&quot;disableAudit\&quot;:false}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3E74E718-1A00-4D26-9F3E-336CC86E579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958475f-805f-45d3-8297-1140d26286b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5310-1BBA-43EB-880E-040FCC9BFEEF}">
  <sheetPr>
    <tabColor theme="2" tint="0.79998168889431442"/>
  </sheetPr>
  <dimension ref="B1:D61"/>
  <sheetViews>
    <sheetView showGridLines="0" showRowColHeaders="0" tabSelected="1" workbookViewId="0">
      <pane ySplit="2" topLeftCell="A28" activePane="bottomLeft" state="frozen"/>
      <selection pane="bottomLeft"/>
    </sheetView>
  </sheetViews>
  <sheetFormatPr defaultRowHeight="12" x14ac:dyDescent="0.2"/>
  <cols>
    <col min="1" max="1" width="3.28515625" customWidth="1"/>
    <col min="2" max="2" width="28" customWidth="1"/>
    <col min="3" max="3" width="42" customWidth="1"/>
    <col min="4" max="4" width="72" customWidth="1"/>
  </cols>
  <sheetData>
    <row r="1" spans="2:4" s="5" customFormat="1" ht="30" customHeight="1" x14ac:dyDescent="0.2">
      <c r="B1" s="5" t="s">
        <v>53</v>
      </c>
    </row>
    <row r="2" spans="2:4" s="18" customFormat="1" ht="23.25" customHeight="1" x14ac:dyDescent="0.2">
      <c r="B2" s="18" t="s">
        <v>54</v>
      </c>
    </row>
    <row r="3" spans="2:4" ht="8.1" customHeight="1" x14ac:dyDescent="0.2"/>
    <row r="4" spans="2:4" ht="20.25" customHeight="1" x14ac:dyDescent="0.2">
      <c r="B4" s="4" t="s">
        <v>55</v>
      </c>
      <c r="C4" s="4"/>
      <c r="D4" s="4"/>
    </row>
    <row r="5" spans="2:4" ht="18" customHeight="1" x14ac:dyDescent="0.2">
      <c r="B5" s="3" t="s">
        <v>56</v>
      </c>
      <c r="C5" s="3" t="s">
        <v>57</v>
      </c>
      <c r="D5" s="3" t="s">
        <v>58</v>
      </c>
    </row>
    <row r="6" spans="2:4" ht="18" customHeight="1" x14ac:dyDescent="0.2">
      <c r="B6" s="3" t="s">
        <v>59</v>
      </c>
      <c r="C6" s="3" t="s">
        <v>60</v>
      </c>
      <c r="D6" s="3" t="s">
        <v>61</v>
      </c>
    </row>
    <row r="7" spans="2:4" ht="18" customHeight="1" x14ac:dyDescent="0.2">
      <c r="B7" s="3" t="s">
        <v>62</v>
      </c>
      <c r="C7" s="3" t="s">
        <v>63</v>
      </c>
      <c r="D7" s="3" t="s">
        <v>64</v>
      </c>
    </row>
    <row r="8" spans="2:4" ht="18" customHeight="1" x14ac:dyDescent="0.2">
      <c r="B8" s="3" t="s">
        <v>65</v>
      </c>
      <c r="C8" s="3" t="s">
        <v>66</v>
      </c>
      <c r="D8" s="3" t="s">
        <v>67</v>
      </c>
    </row>
    <row r="9" spans="2:4" ht="18" customHeight="1" x14ac:dyDescent="0.2">
      <c r="B9" s="3" t="s">
        <v>35</v>
      </c>
      <c r="C9" s="3" t="s">
        <v>68</v>
      </c>
      <c r="D9" s="3" t="s">
        <v>69</v>
      </c>
    </row>
    <row r="10" spans="2:4" ht="8.1" customHeight="1" x14ac:dyDescent="0.2"/>
    <row r="11" spans="2:4" ht="20.25" customHeight="1" x14ac:dyDescent="0.2">
      <c r="B11" s="4" t="s">
        <v>70</v>
      </c>
      <c r="C11" s="4"/>
      <c r="D11" s="4"/>
    </row>
    <row r="12" spans="2:4" ht="18" customHeight="1" x14ac:dyDescent="0.2">
      <c r="B12" s="3" t="s">
        <v>71</v>
      </c>
      <c r="C12" s="3" t="s">
        <v>72</v>
      </c>
      <c r="D12" s="3" t="s">
        <v>73</v>
      </c>
    </row>
    <row r="13" spans="2:4" ht="18" customHeight="1" x14ac:dyDescent="0.2">
      <c r="B13" s="3" t="s">
        <v>74</v>
      </c>
      <c r="C13" s="3" t="s">
        <v>75</v>
      </c>
      <c r="D13" s="3" t="s">
        <v>76</v>
      </c>
    </row>
    <row r="14" spans="2:4" ht="18" customHeight="1" x14ac:dyDescent="0.2">
      <c r="B14" s="3" t="s">
        <v>77</v>
      </c>
      <c r="C14" s="3" t="s">
        <v>78</v>
      </c>
      <c r="D14" s="3" t="s">
        <v>79</v>
      </c>
    </row>
    <row r="15" spans="2:4" ht="18" customHeight="1" x14ac:dyDescent="0.2">
      <c r="B15" s="3" t="s">
        <v>80</v>
      </c>
      <c r="C15" s="3" t="s">
        <v>81</v>
      </c>
      <c r="D15" s="3" t="s">
        <v>82</v>
      </c>
    </row>
    <row r="16" spans="2:4" ht="18" customHeight="1" x14ac:dyDescent="0.2">
      <c r="B16" s="3" t="s">
        <v>83</v>
      </c>
      <c r="C16" s="3" t="s">
        <v>84</v>
      </c>
      <c r="D16" s="3" t="s">
        <v>85</v>
      </c>
    </row>
    <row r="17" spans="2:4" ht="8.1" customHeight="1" x14ac:dyDescent="0.2"/>
    <row r="18" spans="2:4" ht="20.25" customHeight="1" x14ac:dyDescent="0.2">
      <c r="B18" s="4" t="s">
        <v>86</v>
      </c>
      <c r="C18" s="4"/>
      <c r="D18" s="4"/>
    </row>
    <row r="19" spans="2:4" ht="18" customHeight="1" x14ac:dyDescent="0.2">
      <c r="B19" s="3" t="s">
        <v>72</v>
      </c>
      <c r="C19" s="3" t="s">
        <v>87</v>
      </c>
      <c r="D19" s="3" t="s">
        <v>88</v>
      </c>
    </row>
    <row r="20" spans="2:4" ht="18" customHeight="1" x14ac:dyDescent="0.2">
      <c r="B20" s="3"/>
      <c r="C20" s="3" t="s">
        <v>89</v>
      </c>
      <c r="D20" s="3" t="s">
        <v>90</v>
      </c>
    </row>
    <row r="21" spans="2:4" ht="18" customHeight="1" x14ac:dyDescent="0.2">
      <c r="B21" s="3"/>
      <c r="C21" s="3" t="s">
        <v>91</v>
      </c>
      <c r="D21" s="3" t="s">
        <v>92</v>
      </c>
    </row>
    <row r="22" spans="2:4" ht="18" customHeight="1" x14ac:dyDescent="0.2">
      <c r="B22" s="3" t="s">
        <v>75</v>
      </c>
      <c r="C22" s="3" t="s">
        <v>93</v>
      </c>
      <c r="D22" s="3" t="s">
        <v>94</v>
      </c>
    </row>
    <row r="23" spans="2:4" ht="18" customHeight="1" x14ac:dyDescent="0.2">
      <c r="B23" s="3"/>
      <c r="C23" s="3" t="s">
        <v>89</v>
      </c>
      <c r="D23" s="3" t="s">
        <v>95</v>
      </c>
    </row>
    <row r="24" spans="2:4" ht="18" customHeight="1" x14ac:dyDescent="0.2">
      <c r="B24" s="3"/>
      <c r="C24" s="3" t="s">
        <v>96</v>
      </c>
      <c r="D24" s="3" t="s">
        <v>97</v>
      </c>
    </row>
    <row r="25" spans="2:4" ht="18" customHeight="1" x14ac:dyDescent="0.2">
      <c r="B25" s="3" t="s">
        <v>78</v>
      </c>
      <c r="C25" s="3" t="s">
        <v>98</v>
      </c>
      <c r="D25" s="3" t="s">
        <v>99</v>
      </c>
    </row>
    <row r="26" spans="2:4" ht="18" customHeight="1" x14ac:dyDescent="0.2">
      <c r="B26" s="3"/>
      <c r="C26" s="3" t="s">
        <v>89</v>
      </c>
      <c r="D26" s="3" t="s">
        <v>100</v>
      </c>
    </row>
    <row r="27" spans="2:4" ht="18" customHeight="1" x14ac:dyDescent="0.2">
      <c r="B27" s="3"/>
      <c r="C27" s="3" t="s">
        <v>91</v>
      </c>
      <c r="D27" s="3" t="s">
        <v>101</v>
      </c>
    </row>
    <row r="28" spans="2:4" ht="18" customHeight="1" x14ac:dyDescent="0.2">
      <c r="B28" s="3" t="s">
        <v>81</v>
      </c>
      <c r="C28" s="3" t="s">
        <v>102</v>
      </c>
      <c r="D28" s="3" t="s">
        <v>103</v>
      </c>
    </row>
    <row r="29" spans="2:4" ht="18" customHeight="1" x14ac:dyDescent="0.2">
      <c r="B29" s="3"/>
      <c r="C29" s="3" t="s">
        <v>89</v>
      </c>
      <c r="D29" s="3" t="s">
        <v>104</v>
      </c>
    </row>
    <row r="30" spans="2:4" ht="18" customHeight="1" x14ac:dyDescent="0.2">
      <c r="B30" s="3"/>
      <c r="C30" s="3" t="s">
        <v>105</v>
      </c>
      <c r="D30" s="3" t="s">
        <v>106</v>
      </c>
    </row>
    <row r="31" spans="2:4" ht="8.1" customHeight="1" x14ac:dyDescent="0.2"/>
    <row r="32" spans="2:4" ht="20.25" customHeight="1" x14ac:dyDescent="0.2">
      <c r="B32" s="4" t="s">
        <v>107</v>
      </c>
      <c r="C32" s="4"/>
      <c r="D32" s="4"/>
    </row>
    <row r="33" spans="2:4" ht="18" customHeight="1" x14ac:dyDescent="0.2">
      <c r="B33" s="3" t="s">
        <v>108</v>
      </c>
      <c r="C33" s="3" t="s">
        <v>109</v>
      </c>
      <c r="D33" s="3" t="s">
        <v>110</v>
      </c>
    </row>
    <row r="34" spans="2:4" ht="18" customHeight="1" x14ac:dyDescent="0.2">
      <c r="B34" s="3" t="s">
        <v>111</v>
      </c>
      <c r="C34" s="3" t="s">
        <v>112</v>
      </c>
      <c r="D34" s="3" t="s">
        <v>113</v>
      </c>
    </row>
    <row r="35" spans="2:4" ht="18" customHeight="1" x14ac:dyDescent="0.2">
      <c r="B35" s="3" t="s">
        <v>114</v>
      </c>
      <c r="C35" s="3" t="s">
        <v>115</v>
      </c>
      <c r="D35" s="3" t="s">
        <v>116</v>
      </c>
    </row>
    <row r="36" spans="2:4" ht="18" customHeight="1" x14ac:dyDescent="0.2">
      <c r="B36" s="3" t="s">
        <v>117</v>
      </c>
      <c r="C36" s="3" t="s">
        <v>118</v>
      </c>
      <c r="D36" s="3" t="s">
        <v>119</v>
      </c>
    </row>
    <row r="37" spans="2:4" ht="18" customHeight="1" x14ac:dyDescent="0.2">
      <c r="B37" s="3" t="s">
        <v>120</v>
      </c>
      <c r="C37" s="3" t="s">
        <v>121</v>
      </c>
      <c r="D37" s="3" t="s">
        <v>122</v>
      </c>
    </row>
    <row r="38" spans="2:4" ht="18" customHeight="1" x14ac:dyDescent="0.2">
      <c r="B38" s="3" t="s">
        <v>123</v>
      </c>
      <c r="C38" s="3" t="s">
        <v>124</v>
      </c>
      <c r="D38" s="3" t="s">
        <v>125</v>
      </c>
    </row>
    <row r="39" spans="2:4" ht="18" customHeight="1" x14ac:dyDescent="0.2">
      <c r="B39" s="3" t="s">
        <v>28</v>
      </c>
      <c r="C39" s="3" t="s">
        <v>126</v>
      </c>
      <c r="D39" s="3" t="s">
        <v>127</v>
      </c>
    </row>
    <row r="40" spans="2:4" ht="8.1" customHeight="1" x14ac:dyDescent="0.2"/>
    <row r="41" spans="2:4" ht="20.25" customHeight="1" x14ac:dyDescent="0.2">
      <c r="B41" s="4" t="s">
        <v>128</v>
      </c>
      <c r="C41" s="4"/>
      <c r="D41" s="4"/>
    </row>
    <row r="42" spans="2:4" ht="18" customHeight="1" x14ac:dyDescent="0.2">
      <c r="B42" s="8" t="s">
        <v>129</v>
      </c>
      <c r="C42" s="3" t="s">
        <v>130</v>
      </c>
      <c r="D42" s="3" t="s">
        <v>131</v>
      </c>
    </row>
    <row r="43" spans="2:4" ht="18" customHeight="1" x14ac:dyDescent="0.2">
      <c r="B43" s="6" t="s">
        <v>132</v>
      </c>
      <c r="C43" s="3" t="s">
        <v>133</v>
      </c>
      <c r="D43" s="3" t="s">
        <v>134</v>
      </c>
    </row>
    <row r="44" spans="2:4" ht="18" customHeight="1" x14ac:dyDescent="0.2">
      <c r="B44" s="14" t="s">
        <v>135</v>
      </c>
      <c r="C44" s="3" t="s">
        <v>136</v>
      </c>
      <c r="D44" s="3" t="s">
        <v>137</v>
      </c>
    </row>
    <row r="45" spans="2:4" ht="8.1" customHeight="1" x14ac:dyDescent="0.2"/>
    <row r="46" spans="2:4" ht="20.25" customHeight="1" x14ac:dyDescent="0.2">
      <c r="B46" s="4" t="s">
        <v>138</v>
      </c>
      <c r="C46" s="4"/>
      <c r="D46" s="4"/>
    </row>
    <row r="47" spans="2:4" ht="18" customHeight="1" x14ac:dyDescent="0.2">
      <c r="B47" s="3" t="s">
        <v>35</v>
      </c>
      <c r="C47" s="3" t="s">
        <v>139</v>
      </c>
      <c r="D47" s="3" t="s">
        <v>140</v>
      </c>
    </row>
    <row r="48" spans="2:4" ht="18" customHeight="1" x14ac:dyDescent="0.2">
      <c r="B48" s="3" t="s">
        <v>51</v>
      </c>
      <c r="C48" s="3" t="s">
        <v>141</v>
      </c>
      <c r="D48" s="3" t="s">
        <v>142</v>
      </c>
    </row>
    <row r="49" spans="2:4" ht="18" customHeight="1" x14ac:dyDescent="0.2">
      <c r="B49" s="3" t="s">
        <v>52</v>
      </c>
      <c r="C49" s="3" t="s">
        <v>143</v>
      </c>
      <c r="D49" s="3" t="s">
        <v>144</v>
      </c>
    </row>
    <row r="50" spans="2:4" ht="18" customHeight="1" x14ac:dyDescent="0.2">
      <c r="B50" s="3" t="s">
        <v>145</v>
      </c>
      <c r="C50" s="3" t="s">
        <v>143</v>
      </c>
      <c r="D50" s="3" t="s">
        <v>146</v>
      </c>
    </row>
    <row r="51" spans="2:4" ht="18" customHeight="1" x14ac:dyDescent="0.2">
      <c r="B51" s="3" t="s">
        <v>147</v>
      </c>
      <c r="C51" s="3" t="s">
        <v>139</v>
      </c>
      <c r="D51" s="3" t="s">
        <v>148</v>
      </c>
    </row>
    <row r="52" spans="2:4" ht="18" customHeight="1" x14ac:dyDescent="0.2">
      <c r="B52" s="3" t="s">
        <v>149</v>
      </c>
      <c r="C52" s="3" t="s">
        <v>150</v>
      </c>
      <c r="D52" s="3" t="s">
        <v>151</v>
      </c>
    </row>
    <row r="53" spans="2:4" ht="18" customHeight="1" x14ac:dyDescent="0.2">
      <c r="B53" s="3" t="s">
        <v>24</v>
      </c>
      <c r="C53" s="3" t="s">
        <v>152</v>
      </c>
      <c r="D53" s="3" t="s">
        <v>153</v>
      </c>
    </row>
    <row r="54" spans="2:4" ht="8.1" customHeight="1" x14ac:dyDescent="0.2"/>
    <row r="55" spans="2:4" ht="20.25" customHeight="1" x14ac:dyDescent="0.2">
      <c r="B55" s="4" t="s">
        <v>154</v>
      </c>
      <c r="C55" s="4"/>
      <c r="D55" s="4"/>
    </row>
    <row r="56" spans="2:4" ht="18" customHeight="1" x14ac:dyDescent="0.2">
      <c r="B56" s="3" t="s">
        <v>155</v>
      </c>
      <c r="C56" s="3" t="s">
        <v>156</v>
      </c>
      <c r="D56" s="3" t="s">
        <v>157</v>
      </c>
    </row>
    <row r="57" spans="2:4" ht="18" customHeight="1" x14ac:dyDescent="0.2">
      <c r="B57" s="3" t="s">
        <v>158</v>
      </c>
      <c r="C57" s="3" t="s">
        <v>159</v>
      </c>
      <c r="D57" s="3" t="s">
        <v>160</v>
      </c>
    </row>
    <row r="58" spans="2:4" ht="18" customHeight="1" x14ac:dyDescent="0.2">
      <c r="B58" s="3" t="s">
        <v>161</v>
      </c>
      <c r="C58" s="3" t="s">
        <v>162</v>
      </c>
      <c r="D58" s="3" t="s">
        <v>163</v>
      </c>
    </row>
    <row r="59" spans="2:4" ht="18" customHeight="1" x14ac:dyDescent="0.2">
      <c r="B59" s="3" t="s">
        <v>164</v>
      </c>
      <c r="C59" s="3" t="s">
        <v>165</v>
      </c>
      <c r="D59" s="3" t="s">
        <v>166</v>
      </c>
    </row>
    <row r="60" spans="2:4" ht="18" customHeight="1" x14ac:dyDescent="0.2">
      <c r="B60" s="3" t="s">
        <v>167</v>
      </c>
      <c r="C60" s="3" t="s">
        <v>168</v>
      </c>
      <c r="D60" s="3" t="s">
        <v>169</v>
      </c>
    </row>
    <row r="61" spans="2:4" ht="18" customHeight="1" x14ac:dyDescent="0.2">
      <c r="B61" s="3" t="s">
        <v>170</v>
      </c>
      <c r="C61" s="3" t="s">
        <v>171</v>
      </c>
      <c r="D61" s="3" t="s">
        <v>172</v>
      </c>
    </row>
  </sheetData>
  <sheetProtection algorithmName="SHA-512" hashValue="rvMC1iybzRPIq4okQuVAQp2tlECN9dR0vU/Oui0S8loXPPpSxkUBWCgcswLzhu3bO18Kh0FcnIBVII5tTh4iZw==" saltValue="n4ixzWY3afA3/JCp3In8LA==" spinCount="100000" sheet="1" objects="1" scenarios="1" formatRow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BF54-EBB7-4523-BB5C-F0FBED3A2996}">
  <sheetPr>
    <tabColor theme="0" tint="-0.14999847407452621"/>
    <outlinePr summaryBelow="0"/>
  </sheetPr>
  <dimension ref="A1:AV28"/>
  <sheetViews>
    <sheetView showRowColHeaders="0" zoomScaleNormal="100" workbookViewId="0"/>
  </sheetViews>
  <sheetFormatPr defaultColWidth="12.7109375" defaultRowHeight="15.95" customHeight="1" outlineLevelRow="1" outlineLevelCol="1" x14ac:dyDescent="0.2"/>
  <cols>
    <col min="1" max="1" width="2.7109375" customWidth="1" collapsed="1"/>
    <col min="2" max="2" width="39.85546875" customWidth="1" collapsed="1"/>
    <col min="3" max="3" width="13.42578125" hidden="1" customWidth="1" outlineLevel="1"/>
    <col min="4" max="4" width="14" hidden="1" customWidth="1" outlineLevel="1"/>
    <col min="5" max="5" width="13.42578125" hidden="1" customWidth="1" outlineLevel="1"/>
    <col min="6" max="6" width="22.7109375" hidden="1" customWidth="1" outlineLevel="1"/>
    <col min="7" max="7" width="14.28515625" hidden="1" customWidth="1" outlineLevel="1"/>
    <col min="8" max="8" width="8.140625" customWidth="1" collapsed="1"/>
    <col min="9" max="44" width="11.7109375" hidden="1" customWidth="1" outlineLevel="1" collapsed="1"/>
    <col min="45" max="45" width="12.7109375" collapsed="1"/>
    <col min="48" max="48" width="2.7109375" customWidth="1" collapsed="1"/>
  </cols>
  <sheetData>
    <row r="1" spans="1:48" ht="24.95" customHeight="1" x14ac:dyDescent="0.2">
      <c r="A1" s="5"/>
      <c r="B1" s="5" t="s">
        <v>35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48" ht="24.95" customHeight="1" x14ac:dyDescent="0.2">
      <c r="A2" s="2"/>
      <c r="B2" s="30" t="str">
        <f>$B$16</f>
        <v>Gross Margin</v>
      </c>
      <c r="C2" s="2"/>
      <c r="D2" s="2"/>
      <c r="E2" s="2"/>
      <c r="F2" s="2"/>
      <c r="G2" s="2"/>
      <c r="H2" s="2"/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  <c r="AO2" s="2" t="s">
        <v>1</v>
      </c>
      <c r="AP2" s="2" t="s">
        <v>1</v>
      </c>
      <c r="AQ2" s="2" t="s">
        <v>1</v>
      </c>
      <c r="AR2" s="2" t="s">
        <v>1</v>
      </c>
      <c r="AS2" s="10" t="s">
        <v>1</v>
      </c>
      <c r="AT2" s="10" t="s">
        <v>1</v>
      </c>
      <c r="AU2" s="10" t="s">
        <v>1</v>
      </c>
      <c r="AV2" s="2"/>
    </row>
    <row r="3" spans="1:48" ht="20.100000000000001" customHeight="1" x14ac:dyDescent="0.2">
      <c r="A3" s="2"/>
      <c r="B3" s="31">
        <v>2024</v>
      </c>
      <c r="C3" s="2"/>
      <c r="D3" s="2"/>
      <c r="E3" s="2"/>
      <c r="F3" s="2"/>
      <c r="G3" s="2"/>
      <c r="H3" s="2"/>
      <c r="I3" s="2">
        <f>$B$3</f>
        <v>2024</v>
      </c>
      <c r="J3" s="2">
        <f t="shared" ref="J3:T3" si="0">$B$3</f>
        <v>2024</v>
      </c>
      <c r="K3" s="2">
        <f t="shared" si="0"/>
        <v>2024</v>
      </c>
      <c r="L3" s="2">
        <f t="shared" si="0"/>
        <v>2024</v>
      </c>
      <c r="M3" s="2">
        <f t="shared" si="0"/>
        <v>2024</v>
      </c>
      <c r="N3" s="2">
        <f t="shared" si="0"/>
        <v>2024</v>
      </c>
      <c r="O3" s="2">
        <f t="shared" si="0"/>
        <v>2024</v>
      </c>
      <c r="P3" s="2">
        <f t="shared" si="0"/>
        <v>2024</v>
      </c>
      <c r="Q3" s="2">
        <f t="shared" si="0"/>
        <v>2024</v>
      </c>
      <c r="R3" s="2">
        <f t="shared" si="0"/>
        <v>2024</v>
      </c>
      <c r="S3" s="2">
        <f t="shared" si="0"/>
        <v>2024</v>
      </c>
      <c r="T3" s="2">
        <f t="shared" si="0"/>
        <v>2024</v>
      </c>
      <c r="U3" s="2">
        <f>$I$3+1</f>
        <v>2025</v>
      </c>
      <c r="V3" s="2">
        <f t="shared" ref="V3:AF3" si="1">$I$3+1</f>
        <v>2025</v>
      </c>
      <c r="W3" s="2">
        <f t="shared" si="1"/>
        <v>2025</v>
      </c>
      <c r="X3" s="2">
        <f t="shared" si="1"/>
        <v>2025</v>
      </c>
      <c r="Y3" s="2">
        <f t="shared" si="1"/>
        <v>2025</v>
      </c>
      <c r="Z3" s="2">
        <f t="shared" si="1"/>
        <v>2025</v>
      </c>
      <c r="AA3" s="2">
        <f t="shared" si="1"/>
        <v>2025</v>
      </c>
      <c r="AB3" s="2">
        <f t="shared" si="1"/>
        <v>2025</v>
      </c>
      <c r="AC3" s="2">
        <f t="shared" si="1"/>
        <v>2025</v>
      </c>
      <c r="AD3" s="2">
        <f t="shared" si="1"/>
        <v>2025</v>
      </c>
      <c r="AE3" s="2">
        <f t="shared" si="1"/>
        <v>2025</v>
      </c>
      <c r="AF3" s="2">
        <f t="shared" si="1"/>
        <v>2025</v>
      </c>
      <c r="AG3" s="2">
        <f>$V$3+1</f>
        <v>2026</v>
      </c>
      <c r="AH3" s="2">
        <f t="shared" ref="AH3:AR3" si="2">$V$3+1</f>
        <v>2026</v>
      </c>
      <c r="AI3" s="2">
        <f t="shared" si="2"/>
        <v>2026</v>
      </c>
      <c r="AJ3" s="2">
        <f t="shared" si="2"/>
        <v>2026</v>
      </c>
      <c r="AK3" s="2">
        <f t="shared" si="2"/>
        <v>2026</v>
      </c>
      <c r="AL3" s="2">
        <f t="shared" si="2"/>
        <v>2026</v>
      </c>
      <c r="AM3" s="2">
        <f t="shared" si="2"/>
        <v>2026</v>
      </c>
      <c r="AN3" s="2">
        <f t="shared" si="2"/>
        <v>2026</v>
      </c>
      <c r="AO3" s="2">
        <f t="shared" si="2"/>
        <v>2026</v>
      </c>
      <c r="AP3" s="2">
        <f t="shared" si="2"/>
        <v>2026</v>
      </c>
      <c r="AQ3" s="2">
        <f t="shared" si="2"/>
        <v>2026</v>
      </c>
      <c r="AR3" s="2">
        <f t="shared" si="2"/>
        <v>2026</v>
      </c>
      <c r="AS3" s="10">
        <f>$U$3</f>
        <v>2025</v>
      </c>
      <c r="AT3" s="10">
        <f>$AF$3</f>
        <v>2025</v>
      </c>
      <c r="AU3" s="10">
        <f>$AR$3</f>
        <v>2026</v>
      </c>
      <c r="AV3" s="2"/>
    </row>
    <row r="4" spans="1:48" ht="20.100000000000001" customHeight="1" x14ac:dyDescent="0.2">
      <c r="A4" s="2"/>
      <c r="B4" s="2"/>
      <c r="C4" s="2"/>
      <c r="D4" s="2"/>
      <c r="E4" s="2"/>
      <c r="F4" s="2"/>
      <c r="G4" s="2"/>
      <c r="H4" s="2"/>
      <c r="I4" s="2" t="s">
        <v>3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13</v>
      </c>
      <c r="T4" s="2" t="s">
        <v>14</v>
      </c>
      <c r="U4" s="2" t="s">
        <v>3</v>
      </c>
      <c r="V4" s="2" t="s">
        <v>4</v>
      </c>
      <c r="W4" s="2" t="s">
        <v>5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13</v>
      </c>
      <c r="AF4" s="2" t="s">
        <v>14</v>
      </c>
      <c r="AG4" s="2" t="s">
        <v>3</v>
      </c>
      <c r="AH4" s="2" t="s">
        <v>4</v>
      </c>
      <c r="AI4" s="2" t="s">
        <v>5</v>
      </c>
      <c r="AJ4" s="2" t="s">
        <v>6</v>
      </c>
      <c r="AK4" s="2" t="s">
        <v>7</v>
      </c>
      <c r="AL4" s="2" t="s">
        <v>8</v>
      </c>
      <c r="AM4" s="2" t="s">
        <v>9</v>
      </c>
      <c r="AN4" s="2" t="s">
        <v>10</v>
      </c>
      <c r="AO4" s="2" t="s">
        <v>11</v>
      </c>
      <c r="AP4" s="2" t="s">
        <v>12</v>
      </c>
      <c r="AQ4" s="2" t="s">
        <v>13</v>
      </c>
      <c r="AR4" s="2" t="s">
        <v>14</v>
      </c>
      <c r="AS4" s="10" t="s">
        <v>0</v>
      </c>
      <c r="AT4" s="10" t="s">
        <v>0</v>
      </c>
      <c r="AU4" s="10" t="s">
        <v>0</v>
      </c>
      <c r="AV4" s="2"/>
    </row>
    <row r="6" spans="1:48" ht="20.100000000000001" customHeight="1" x14ac:dyDescent="0.2">
      <c r="B6" s="4" t="s">
        <v>2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18</v>
      </c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8" ht="20.100000000000001" customHeight="1" x14ac:dyDescent="0.2">
      <c r="B7" s="3" t="s">
        <v>173</v>
      </c>
      <c r="C7" s="3"/>
      <c r="D7" s="23"/>
      <c r="E7" s="23"/>
      <c r="F7" s="3" t="str">
        <f t="shared" ref="F7:F13" si="3">IF(COUNT(I7:AR7)=0,"",TEXT(MIN(I7:AR7)/AVERAGE(AG7:AR7)-1,"0%")&amp;" to "&amp;TEXT(MAX(I7:AR7)/AVERAGE(AG7:AR7)-1,"+0%"))</f>
        <v>-28% to +12%</v>
      </c>
      <c r="G7" s="9"/>
      <c r="H7" s="11" t="b">
        <v>0</v>
      </c>
      <c r="I7" s="6">
        <v>1299</v>
      </c>
      <c r="J7" s="6">
        <v>1380</v>
      </c>
      <c r="K7" s="6">
        <v>1632</v>
      </c>
      <c r="L7" s="6">
        <v>1732</v>
      </c>
      <c r="M7" s="6">
        <v>1750</v>
      </c>
      <c r="N7" s="6">
        <v>1738</v>
      </c>
      <c r="O7" s="6">
        <v>1572</v>
      </c>
      <c r="P7" s="6">
        <v>1556</v>
      </c>
      <c r="Q7" s="6">
        <v>1772</v>
      </c>
      <c r="R7" s="6">
        <v>1761</v>
      </c>
      <c r="S7" s="6">
        <v>1685</v>
      </c>
      <c r="T7" s="6">
        <v>1372</v>
      </c>
      <c r="U7" s="6">
        <v>1399</v>
      </c>
      <c r="V7" s="6">
        <v>1460</v>
      </c>
      <c r="W7" s="6">
        <v>1704</v>
      </c>
      <c r="X7" s="6">
        <v>1833</v>
      </c>
      <c r="Y7" s="6">
        <v>1875</v>
      </c>
      <c r="Z7" s="6">
        <v>1805</v>
      </c>
      <c r="AA7" s="6">
        <v>1641</v>
      </c>
      <c r="AB7" s="6">
        <v>1640</v>
      </c>
      <c r="AC7" s="6">
        <v>1847</v>
      </c>
      <c r="AD7" s="6">
        <v>1873</v>
      </c>
      <c r="AE7" s="6">
        <v>1718</v>
      </c>
      <c r="AF7" s="6">
        <v>1413</v>
      </c>
      <c r="AG7" s="6">
        <v>1470</v>
      </c>
      <c r="AH7" s="6">
        <v>1611</v>
      </c>
      <c r="AI7" s="6">
        <v>1845</v>
      </c>
      <c r="AJ7" s="6">
        <v>1915</v>
      </c>
      <c r="AK7" s="6">
        <v>1985</v>
      </c>
      <c r="AL7" s="6">
        <v>1970</v>
      </c>
      <c r="AM7" s="6">
        <v>1709</v>
      </c>
      <c r="AN7" s="6">
        <v>1760</v>
      </c>
      <c r="AO7" s="6">
        <v>1938</v>
      </c>
      <c r="AP7" s="6">
        <v>2030</v>
      </c>
      <c r="AQ7" s="6">
        <v>1882</v>
      </c>
      <c r="AR7" s="6">
        <v>1552</v>
      </c>
      <c r="AS7" s="7">
        <f>SUM(I7:T7)</f>
        <v>19249</v>
      </c>
      <c r="AT7" s="7">
        <f>SUM(U7:AF7)</f>
        <v>20208</v>
      </c>
      <c r="AU7" s="7">
        <f>SUM(AG7:AR7)</f>
        <v>21667</v>
      </c>
    </row>
    <row r="8" spans="1:48" ht="20.100000000000001" customHeight="1" x14ac:dyDescent="0.2">
      <c r="B8" s="3" t="s">
        <v>174</v>
      </c>
      <c r="C8" s="3"/>
      <c r="D8" s="23"/>
      <c r="E8" s="23"/>
      <c r="F8" s="3" t="str">
        <f t="shared" si="3"/>
        <v>-5% to +1%</v>
      </c>
      <c r="G8" s="9"/>
      <c r="H8" s="11" t="b">
        <v>0</v>
      </c>
      <c r="I8" s="6">
        <v>1177</v>
      </c>
      <c r="J8" s="6">
        <v>1180</v>
      </c>
      <c r="K8" s="6">
        <v>1183</v>
      </c>
      <c r="L8" s="6">
        <v>1179</v>
      </c>
      <c r="M8" s="6">
        <v>1176</v>
      </c>
      <c r="N8" s="6">
        <v>1179</v>
      </c>
      <c r="O8" s="6">
        <v>1179</v>
      </c>
      <c r="P8" s="6">
        <v>1182</v>
      </c>
      <c r="Q8" s="6">
        <v>1178</v>
      </c>
      <c r="R8" s="6">
        <v>1180</v>
      </c>
      <c r="S8" s="6">
        <v>1178</v>
      </c>
      <c r="T8" s="6">
        <v>1184</v>
      </c>
      <c r="U8" s="6">
        <v>1185</v>
      </c>
      <c r="V8" s="6">
        <v>1180</v>
      </c>
      <c r="W8" s="6">
        <v>1208</v>
      </c>
      <c r="X8" s="6">
        <v>1214</v>
      </c>
      <c r="Y8" s="6">
        <v>1214</v>
      </c>
      <c r="Z8" s="6">
        <v>1210</v>
      </c>
      <c r="AA8" s="6">
        <v>1211</v>
      </c>
      <c r="AB8" s="6">
        <v>1206</v>
      </c>
      <c r="AC8" s="6">
        <v>1209</v>
      </c>
      <c r="AD8" s="6">
        <v>1207</v>
      </c>
      <c r="AE8" s="6">
        <v>1209</v>
      </c>
      <c r="AF8" s="6">
        <v>1209</v>
      </c>
      <c r="AG8" s="6">
        <v>1210</v>
      </c>
      <c r="AH8" s="6">
        <v>1207</v>
      </c>
      <c r="AI8" s="6">
        <v>1235</v>
      </c>
      <c r="AJ8" s="6">
        <v>1239</v>
      </c>
      <c r="AK8" s="6">
        <v>1237</v>
      </c>
      <c r="AL8" s="6">
        <v>1242</v>
      </c>
      <c r="AM8" s="6">
        <v>1238</v>
      </c>
      <c r="AN8" s="6">
        <v>1245</v>
      </c>
      <c r="AO8" s="6">
        <v>1237</v>
      </c>
      <c r="AP8" s="6">
        <v>1243</v>
      </c>
      <c r="AQ8" s="6">
        <v>1240</v>
      </c>
      <c r="AR8" s="6">
        <v>1239</v>
      </c>
      <c r="AS8" s="7">
        <f>AVERAGE(I8:T8)</f>
        <v>1179.5833333333333</v>
      </c>
      <c r="AT8" s="7">
        <f>AVERAGE(U8:AF8)</f>
        <v>1205.1666666666667</v>
      </c>
      <c r="AU8" s="7">
        <f>AVERAGE(AG8:AR8)</f>
        <v>1234.3333333333333</v>
      </c>
    </row>
    <row r="9" spans="1:48" ht="20.100000000000001" customHeight="1" x14ac:dyDescent="0.2">
      <c r="B9" s="3" t="s">
        <v>175</v>
      </c>
      <c r="C9" s="3"/>
      <c r="D9" s="23"/>
      <c r="E9" s="23"/>
      <c r="F9" s="3" t="str">
        <f t="shared" si="3"/>
        <v>-7% to +1%</v>
      </c>
      <c r="G9" s="9"/>
      <c r="H9" s="11" t="b">
        <v>0</v>
      </c>
      <c r="I9" s="6">
        <v>702</v>
      </c>
      <c r="J9" s="6">
        <v>697</v>
      </c>
      <c r="K9" s="6">
        <v>699</v>
      </c>
      <c r="L9" s="6">
        <v>711</v>
      </c>
      <c r="M9" s="6">
        <v>705</v>
      </c>
      <c r="N9" s="6">
        <v>709</v>
      </c>
      <c r="O9" s="6">
        <v>708</v>
      </c>
      <c r="P9" s="6">
        <v>709</v>
      </c>
      <c r="Q9" s="6">
        <v>719</v>
      </c>
      <c r="R9" s="6">
        <v>710</v>
      </c>
      <c r="S9" s="6">
        <v>720</v>
      </c>
      <c r="T9" s="6">
        <v>719</v>
      </c>
      <c r="U9" s="6">
        <v>725</v>
      </c>
      <c r="V9" s="6">
        <v>719</v>
      </c>
      <c r="W9" s="6">
        <v>723</v>
      </c>
      <c r="X9" s="6">
        <v>730</v>
      </c>
      <c r="Y9" s="6">
        <v>733</v>
      </c>
      <c r="Z9" s="6">
        <v>731</v>
      </c>
      <c r="AA9" s="6">
        <v>737</v>
      </c>
      <c r="AB9" s="6">
        <v>738</v>
      </c>
      <c r="AC9" s="6">
        <v>731</v>
      </c>
      <c r="AD9" s="6">
        <v>735</v>
      </c>
      <c r="AE9" s="6">
        <v>733</v>
      </c>
      <c r="AF9" s="6">
        <v>739</v>
      </c>
      <c r="AG9" s="6">
        <v>738</v>
      </c>
      <c r="AH9" s="6">
        <v>739</v>
      </c>
      <c r="AI9" s="6">
        <v>747</v>
      </c>
      <c r="AJ9" s="6">
        <v>744</v>
      </c>
      <c r="AK9" s="6">
        <v>754</v>
      </c>
      <c r="AL9" s="6">
        <v>749</v>
      </c>
      <c r="AM9" s="6">
        <v>751</v>
      </c>
      <c r="AN9" s="6">
        <v>761</v>
      </c>
      <c r="AO9" s="6">
        <v>759</v>
      </c>
      <c r="AP9" s="6">
        <v>754</v>
      </c>
      <c r="AQ9" s="6">
        <v>757</v>
      </c>
      <c r="AR9" s="6">
        <v>762</v>
      </c>
      <c r="AS9" s="7">
        <f>AVERAGE(I9:T9)</f>
        <v>709</v>
      </c>
      <c r="AT9" s="7">
        <f>AVERAGE(U9:AF9)</f>
        <v>731.16666666666663</v>
      </c>
      <c r="AU9" s="7">
        <f>AVERAGE(AG9:AR9)</f>
        <v>751.25</v>
      </c>
    </row>
    <row r="10" spans="1:48" ht="20.100000000000001" customHeight="1" x14ac:dyDescent="0.2">
      <c r="B10" s="3" t="s">
        <v>176</v>
      </c>
      <c r="C10" s="3"/>
      <c r="D10" s="23"/>
      <c r="E10" s="23"/>
      <c r="F10" s="3" t="str">
        <f t="shared" si="3"/>
        <v>-32% to +29%</v>
      </c>
      <c r="G10" s="9"/>
      <c r="H10" s="11" t="b">
        <v>0</v>
      </c>
      <c r="I10" s="6">
        <v>103500</v>
      </c>
      <c r="J10" s="6">
        <v>112500</v>
      </c>
      <c r="K10" s="6">
        <v>147400</v>
      </c>
      <c r="L10" s="6">
        <v>123400</v>
      </c>
      <c r="M10" s="6">
        <v>124100</v>
      </c>
      <c r="N10" s="6">
        <v>113600</v>
      </c>
      <c r="O10" s="6">
        <v>105700</v>
      </c>
      <c r="P10" s="6">
        <v>112800</v>
      </c>
      <c r="Q10" s="6">
        <v>153600</v>
      </c>
      <c r="R10" s="6">
        <v>140800</v>
      </c>
      <c r="S10" s="6">
        <v>128500</v>
      </c>
      <c r="T10" s="6">
        <v>104000</v>
      </c>
      <c r="U10" s="6">
        <v>115300</v>
      </c>
      <c r="V10" s="6">
        <v>121400</v>
      </c>
      <c r="W10" s="6">
        <v>168500</v>
      </c>
      <c r="X10" s="6">
        <v>142600</v>
      </c>
      <c r="Y10" s="6">
        <v>131200</v>
      </c>
      <c r="Z10" s="6">
        <v>126500</v>
      </c>
      <c r="AA10" s="6">
        <v>117000</v>
      </c>
      <c r="AB10" s="6">
        <v>125600</v>
      </c>
      <c r="AC10" s="6">
        <v>174300</v>
      </c>
      <c r="AD10" s="6">
        <v>149200</v>
      </c>
      <c r="AE10" s="6">
        <v>143700</v>
      </c>
      <c r="AF10" s="6">
        <v>110800</v>
      </c>
      <c r="AG10" s="6">
        <v>125400</v>
      </c>
      <c r="AH10" s="6">
        <v>140400</v>
      </c>
      <c r="AI10" s="6">
        <v>186500</v>
      </c>
      <c r="AJ10" s="6">
        <v>156000</v>
      </c>
      <c r="AK10" s="6">
        <v>151700</v>
      </c>
      <c r="AL10" s="6">
        <v>141300</v>
      </c>
      <c r="AM10" s="6">
        <v>128800</v>
      </c>
      <c r="AN10" s="6">
        <v>134700</v>
      </c>
      <c r="AO10" s="6">
        <v>194800</v>
      </c>
      <c r="AP10" s="6">
        <v>170300</v>
      </c>
      <c r="AQ10" s="6">
        <v>157300</v>
      </c>
      <c r="AR10" s="6">
        <v>128000</v>
      </c>
      <c r="AS10" s="7">
        <f>SUM(I10:T10)</f>
        <v>1469900</v>
      </c>
      <c r="AT10" s="7">
        <f>SUM(U10:AF10)</f>
        <v>1626100</v>
      </c>
      <c r="AU10" s="7">
        <f>SUM(AG10:AR10)</f>
        <v>1815200</v>
      </c>
    </row>
    <row r="11" spans="1:48" ht="20.100000000000001" customHeight="1" x14ac:dyDescent="0.2">
      <c r="B11" s="3" t="s">
        <v>177</v>
      </c>
      <c r="C11" s="3"/>
      <c r="D11" s="8"/>
      <c r="E11" s="8"/>
      <c r="F11" s="3" t="str">
        <f t="shared" si="3"/>
        <v>-13% to +0%</v>
      </c>
      <c r="G11" s="9"/>
      <c r="H11" s="11" t="b">
        <v>0</v>
      </c>
      <c r="I11" s="6">
        <v>52</v>
      </c>
      <c r="J11" s="6">
        <v>52</v>
      </c>
      <c r="K11" s="6">
        <v>53</v>
      </c>
      <c r="L11" s="6">
        <v>53</v>
      </c>
      <c r="M11" s="6">
        <v>54</v>
      </c>
      <c r="N11" s="6">
        <v>54</v>
      </c>
      <c r="O11" s="6">
        <v>54</v>
      </c>
      <c r="P11" s="6">
        <v>55</v>
      </c>
      <c r="Q11" s="6">
        <v>55</v>
      </c>
      <c r="R11" s="6">
        <v>55</v>
      </c>
      <c r="S11" s="6">
        <v>56</v>
      </c>
      <c r="T11" s="6">
        <v>56</v>
      </c>
      <c r="U11" s="6">
        <v>56</v>
      </c>
      <c r="V11" s="6">
        <v>56</v>
      </c>
      <c r="W11" s="6">
        <v>57</v>
      </c>
      <c r="X11" s="6">
        <v>57</v>
      </c>
      <c r="Y11" s="6">
        <v>57</v>
      </c>
      <c r="Z11" s="6">
        <v>58</v>
      </c>
      <c r="AA11" s="6">
        <v>58</v>
      </c>
      <c r="AB11" s="6">
        <v>58</v>
      </c>
      <c r="AC11" s="6">
        <v>58</v>
      </c>
      <c r="AD11" s="6">
        <v>59</v>
      </c>
      <c r="AE11" s="6">
        <v>59</v>
      </c>
      <c r="AF11" s="6">
        <v>59</v>
      </c>
      <c r="AG11" s="6">
        <v>59</v>
      </c>
      <c r="AH11" s="6">
        <v>59</v>
      </c>
      <c r="AI11" s="6">
        <v>59</v>
      </c>
      <c r="AJ11" s="6">
        <v>60</v>
      </c>
      <c r="AK11" s="6">
        <v>60</v>
      </c>
      <c r="AL11" s="6">
        <v>60</v>
      </c>
      <c r="AM11" s="6">
        <v>60</v>
      </c>
      <c r="AN11" s="6">
        <v>60</v>
      </c>
      <c r="AO11" s="6">
        <v>60</v>
      </c>
      <c r="AP11" s="6">
        <v>60</v>
      </c>
      <c r="AQ11" s="6">
        <v>60</v>
      </c>
      <c r="AR11" s="6">
        <v>60</v>
      </c>
      <c r="AS11" s="7">
        <f>AVERAGE(I11:T11)</f>
        <v>54.083333333333336</v>
      </c>
      <c r="AT11" s="7">
        <f>AVERAGE(U11:AF11)</f>
        <v>57.666666666666664</v>
      </c>
      <c r="AU11" s="7">
        <f>AVERAGE(AG11:AR11)</f>
        <v>59.75</v>
      </c>
    </row>
    <row r="12" spans="1:48" ht="20.100000000000001" customHeight="1" x14ac:dyDescent="0.2">
      <c r="B12" s="3" t="s">
        <v>178</v>
      </c>
      <c r="C12" s="3"/>
      <c r="D12" s="23"/>
      <c r="E12" s="23"/>
      <c r="F12" s="3" t="str">
        <f t="shared" si="3"/>
        <v>-7% to +1%</v>
      </c>
      <c r="G12" s="9"/>
      <c r="H12" s="11" t="b">
        <v>0</v>
      </c>
      <c r="I12" s="6">
        <v>7510</v>
      </c>
      <c r="J12" s="6">
        <v>7440</v>
      </c>
      <c r="K12" s="6">
        <v>7520</v>
      </c>
      <c r="L12" s="6">
        <v>7550</v>
      </c>
      <c r="M12" s="6">
        <v>7450</v>
      </c>
      <c r="N12" s="6">
        <v>7430</v>
      </c>
      <c r="O12" s="6">
        <v>7490</v>
      </c>
      <c r="P12" s="6">
        <v>7500</v>
      </c>
      <c r="Q12" s="6">
        <v>7490</v>
      </c>
      <c r="R12" s="6">
        <v>7540</v>
      </c>
      <c r="S12" s="6">
        <v>7510</v>
      </c>
      <c r="T12" s="6">
        <v>7430</v>
      </c>
      <c r="U12" s="6">
        <v>7730</v>
      </c>
      <c r="V12" s="6">
        <v>7680</v>
      </c>
      <c r="W12" s="6">
        <v>7680</v>
      </c>
      <c r="X12" s="6">
        <v>7720</v>
      </c>
      <c r="Y12" s="6">
        <v>7700</v>
      </c>
      <c r="Z12" s="6">
        <v>7670</v>
      </c>
      <c r="AA12" s="6">
        <v>7750</v>
      </c>
      <c r="AB12" s="6">
        <v>7810</v>
      </c>
      <c r="AC12" s="6">
        <v>7680</v>
      </c>
      <c r="AD12" s="6">
        <v>7670</v>
      </c>
      <c r="AE12" s="6">
        <v>7770</v>
      </c>
      <c r="AF12" s="6">
        <v>7800</v>
      </c>
      <c r="AG12" s="6">
        <v>7970</v>
      </c>
      <c r="AH12" s="6">
        <v>8000</v>
      </c>
      <c r="AI12" s="6">
        <v>8060</v>
      </c>
      <c r="AJ12" s="6">
        <v>8010</v>
      </c>
      <c r="AK12" s="6">
        <v>8060</v>
      </c>
      <c r="AL12" s="6">
        <v>7980</v>
      </c>
      <c r="AM12" s="6">
        <v>8070</v>
      </c>
      <c r="AN12" s="6">
        <v>7960</v>
      </c>
      <c r="AO12" s="6">
        <v>8050</v>
      </c>
      <c r="AP12" s="6">
        <v>8070</v>
      </c>
      <c r="AQ12" s="6">
        <v>7970</v>
      </c>
      <c r="AR12" s="6">
        <v>8040</v>
      </c>
      <c r="AS12" s="7">
        <f>AVERAGE(I12:T12)</f>
        <v>7488.333333333333</v>
      </c>
      <c r="AT12" s="7">
        <f>AVERAGE(U12:AF12)</f>
        <v>7721.666666666667</v>
      </c>
      <c r="AU12" s="7">
        <f>AVERAGE(AG12:AR12)</f>
        <v>8020</v>
      </c>
    </row>
    <row r="13" spans="1:48" ht="20.100000000000001" customHeight="1" x14ac:dyDescent="0.2">
      <c r="B13" s="3" t="s">
        <v>179</v>
      </c>
      <c r="C13" s="3"/>
      <c r="D13" s="23"/>
      <c r="E13" s="23"/>
      <c r="F13" s="3" t="str">
        <f t="shared" si="3"/>
        <v>-16% to +20%</v>
      </c>
      <c r="G13" s="9"/>
      <c r="H13" s="11" t="b">
        <v>0</v>
      </c>
      <c r="I13" s="29">
        <v>2.2499999999999999E-2</v>
      </c>
      <c r="J13" s="29">
        <v>2.3E-2</v>
      </c>
      <c r="K13" s="29">
        <v>1.9199999999999998E-2</v>
      </c>
      <c r="L13" s="29">
        <v>1.9800000000000002E-2</v>
      </c>
      <c r="M13" s="29">
        <v>1.9E-2</v>
      </c>
      <c r="N13" s="29">
        <v>1.9699999999999999E-2</v>
      </c>
      <c r="O13" s="29">
        <v>1.61E-2</v>
      </c>
      <c r="P13" s="29">
        <v>1.7899999999999999E-2</v>
      </c>
      <c r="Q13" s="29">
        <v>1.9800000000000002E-2</v>
      </c>
      <c r="R13" s="29">
        <v>1.8599999999999998E-2</v>
      </c>
      <c r="S13" s="29">
        <v>1.9599999999999999E-2</v>
      </c>
      <c r="T13" s="29">
        <v>2.0500000000000001E-2</v>
      </c>
      <c r="U13" s="29">
        <v>2.1899999999999999E-2</v>
      </c>
      <c r="V13" s="29">
        <v>2.1000000000000001E-2</v>
      </c>
      <c r="W13" s="29">
        <v>1.8200000000000001E-2</v>
      </c>
      <c r="X13" s="29">
        <v>1.83E-2</v>
      </c>
      <c r="Y13" s="29">
        <v>1.61E-2</v>
      </c>
      <c r="Z13" s="29">
        <v>1.6899999999999998E-2</v>
      </c>
      <c r="AA13" s="29">
        <v>1.7100000000000001E-2</v>
      </c>
      <c r="AB13" s="29">
        <v>1.9699999999999999E-2</v>
      </c>
      <c r="AC13" s="29">
        <v>1.9099999999999999E-2</v>
      </c>
      <c r="AD13" s="29">
        <v>1.66E-2</v>
      </c>
      <c r="AE13" s="29">
        <v>1.9199999999999998E-2</v>
      </c>
      <c r="AF13" s="29">
        <v>2.06E-2</v>
      </c>
      <c r="AG13" s="29">
        <v>2.2499999999999999E-2</v>
      </c>
      <c r="AH13" s="29">
        <v>2.0500000000000001E-2</v>
      </c>
      <c r="AI13" s="29">
        <v>1.6E-2</v>
      </c>
      <c r="AJ13" s="29">
        <v>1.95E-2</v>
      </c>
      <c r="AK13" s="29">
        <v>1.6799999999999999E-2</v>
      </c>
      <c r="AL13" s="29">
        <v>1.6899999999999998E-2</v>
      </c>
      <c r="AM13" s="29">
        <v>1.9900000000000001E-2</v>
      </c>
      <c r="AN13" s="29">
        <v>1.95E-2</v>
      </c>
      <c r="AO13" s="29">
        <v>1.72E-2</v>
      </c>
      <c r="AP13" s="29">
        <v>1.9800000000000002E-2</v>
      </c>
      <c r="AQ13" s="29">
        <v>1.8200000000000001E-2</v>
      </c>
      <c r="AR13" s="29">
        <v>2.2700000000000001E-2</v>
      </c>
      <c r="AS13" s="20">
        <f>AVERAGE(I13:T13)</f>
        <v>1.9641666666666665E-2</v>
      </c>
      <c r="AT13" s="20">
        <f>AVERAGE(U13:AF13)</f>
        <v>1.8725000000000002E-2</v>
      </c>
      <c r="AU13" s="20">
        <f>AVERAGE(AG13:AR13)</f>
        <v>1.9125E-2</v>
      </c>
    </row>
    <row r="15" spans="1:48" ht="21.75" customHeight="1" x14ac:dyDescent="0.2">
      <c r="B15" s="4" t="s">
        <v>15</v>
      </c>
      <c r="C15" s="4" t="s">
        <v>19</v>
      </c>
      <c r="D15" s="4" t="s">
        <v>20</v>
      </c>
      <c r="E15" s="4" t="s">
        <v>21</v>
      </c>
      <c r="F15" s="4" t="s">
        <v>22</v>
      </c>
      <c r="G15" s="4" t="s">
        <v>18</v>
      </c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8" ht="20.100000000000001" customHeight="1" collapsed="1" x14ac:dyDescent="0.2">
      <c r="B16" s="34" t="s">
        <v>16</v>
      </c>
      <c r="C16" s="3"/>
      <c r="D16" s="8"/>
      <c r="E16" s="8"/>
      <c r="F16" s="3"/>
      <c r="G16" s="3"/>
      <c r="H16" s="13"/>
      <c r="I16" s="6">
        <v>617025</v>
      </c>
      <c r="J16" s="6">
        <v>666540</v>
      </c>
      <c r="K16" s="6">
        <v>789888</v>
      </c>
      <c r="L16" s="6">
        <v>810576</v>
      </c>
      <c r="M16" s="6">
        <v>824250</v>
      </c>
      <c r="N16" s="6">
        <v>816860</v>
      </c>
      <c r="O16" s="6">
        <v>740412</v>
      </c>
      <c r="P16" s="6">
        <v>735988</v>
      </c>
      <c r="Q16" s="6">
        <v>813348</v>
      </c>
      <c r="R16" s="6">
        <v>827670</v>
      </c>
      <c r="S16" s="6">
        <v>771730</v>
      </c>
      <c r="T16" s="6">
        <v>637980</v>
      </c>
      <c r="U16" s="6">
        <v>643540</v>
      </c>
      <c r="V16" s="6">
        <v>673060</v>
      </c>
      <c r="W16" s="6">
        <v>826440</v>
      </c>
      <c r="X16" s="6">
        <v>887172</v>
      </c>
      <c r="Y16" s="6">
        <v>901875</v>
      </c>
      <c r="Z16" s="6">
        <v>864595</v>
      </c>
      <c r="AA16" s="6">
        <v>777834</v>
      </c>
      <c r="AB16" s="6">
        <v>767520</v>
      </c>
      <c r="AC16" s="6">
        <v>882866</v>
      </c>
      <c r="AD16" s="6">
        <v>884056</v>
      </c>
      <c r="AE16" s="6">
        <v>817768</v>
      </c>
      <c r="AF16" s="6">
        <v>664110</v>
      </c>
      <c r="AG16" s="6">
        <v>693840</v>
      </c>
      <c r="AH16" s="6">
        <v>753948</v>
      </c>
      <c r="AI16" s="6">
        <v>900360</v>
      </c>
      <c r="AJ16" s="6">
        <v>947925</v>
      </c>
      <c r="AK16" s="6">
        <v>958755</v>
      </c>
      <c r="AL16" s="6">
        <v>971210</v>
      </c>
      <c r="AM16" s="6">
        <v>832283</v>
      </c>
      <c r="AN16" s="6">
        <v>851840</v>
      </c>
      <c r="AO16" s="6">
        <v>926364</v>
      </c>
      <c r="AP16" s="6">
        <v>992670</v>
      </c>
      <c r="AQ16" s="6">
        <v>909006</v>
      </c>
      <c r="AR16" s="6">
        <v>740304</v>
      </c>
      <c r="AS16" s="7">
        <f t="shared" ref="AS16:AS21" si="4">SUM(I16:T16)</f>
        <v>9052267</v>
      </c>
      <c r="AT16" s="7">
        <f t="shared" ref="AT16:AT21" si="5">SUM(U16:AF16)</f>
        <v>9590836</v>
      </c>
      <c r="AU16" s="7">
        <f t="shared" ref="AU16:AU21" si="6">SUM(AG16:AR16)</f>
        <v>10478505</v>
      </c>
    </row>
    <row r="17" spans="2:47" ht="20.100000000000001" hidden="1" customHeight="1" outlineLevel="1" x14ac:dyDescent="0.2">
      <c r="B17" s="17" t="s">
        <v>180</v>
      </c>
      <c r="C17" s="3"/>
      <c r="D17" s="8"/>
      <c r="E17" s="8"/>
      <c r="F17" s="3"/>
      <c r="G17" s="3"/>
      <c r="H17" s="13"/>
      <c r="I17" s="6">
        <v>1244689</v>
      </c>
      <c r="J17" s="6">
        <v>1350483</v>
      </c>
      <c r="K17" s="6">
        <v>1577778</v>
      </c>
      <c r="L17" s="6">
        <v>1656703</v>
      </c>
      <c r="M17" s="6">
        <v>1667119</v>
      </c>
      <c r="N17" s="6">
        <v>1672475</v>
      </c>
      <c r="O17" s="6">
        <v>1512950</v>
      </c>
      <c r="P17" s="6">
        <v>1491842</v>
      </c>
      <c r="Q17" s="6">
        <v>1722110</v>
      </c>
      <c r="R17" s="6">
        <v>1715902</v>
      </c>
      <c r="S17" s="6">
        <v>1608154</v>
      </c>
      <c r="T17" s="6">
        <v>1346836</v>
      </c>
      <c r="U17" s="6">
        <v>1373654</v>
      </c>
      <c r="V17" s="6">
        <v>1407693</v>
      </c>
      <c r="W17" s="6">
        <v>1671778</v>
      </c>
      <c r="X17" s="6">
        <v>1840723</v>
      </c>
      <c r="Y17" s="6">
        <v>1847913</v>
      </c>
      <c r="Z17" s="6">
        <v>1809183</v>
      </c>
      <c r="AA17" s="6">
        <v>1631340</v>
      </c>
      <c r="AB17" s="6">
        <v>1609071</v>
      </c>
      <c r="AC17" s="6">
        <v>1839527</v>
      </c>
      <c r="AD17" s="6">
        <v>1833371</v>
      </c>
      <c r="AE17" s="6">
        <v>1699281</v>
      </c>
      <c r="AF17" s="6">
        <v>1411968</v>
      </c>
      <c r="AG17" s="6">
        <v>1442729</v>
      </c>
      <c r="AH17" s="6">
        <v>1594221</v>
      </c>
      <c r="AI17" s="6">
        <v>1878989</v>
      </c>
      <c r="AJ17" s="6">
        <v>1959269</v>
      </c>
      <c r="AK17" s="6">
        <v>1996240</v>
      </c>
      <c r="AL17" s="6">
        <v>2004034</v>
      </c>
      <c r="AM17" s="6">
        <v>1755051</v>
      </c>
      <c r="AN17" s="6">
        <v>1806842</v>
      </c>
      <c r="AO17" s="6">
        <v>1961178</v>
      </c>
      <c r="AP17" s="6">
        <v>2093745</v>
      </c>
      <c r="AQ17" s="6">
        <v>1913586</v>
      </c>
      <c r="AR17" s="6">
        <v>1568044</v>
      </c>
      <c r="AS17" s="7">
        <f t="shared" si="4"/>
        <v>18567041</v>
      </c>
      <c r="AT17" s="7">
        <f t="shared" si="5"/>
        <v>19975502</v>
      </c>
      <c r="AU17" s="7">
        <f t="shared" si="6"/>
        <v>21973928</v>
      </c>
    </row>
    <row r="18" spans="2:47" ht="20.100000000000001" hidden="1" customHeight="1" outlineLevel="1" x14ac:dyDescent="0.2">
      <c r="B18" s="17" t="s">
        <v>181</v>
      </c>
      <c r="C18" s="3"/>
      <c r="D18" s="8"/>
      <c r="E18" s="8"/>
      <c r="F18" s="3"/>
      <c r="G18" s="3"/>
      <c r="H18" s="13"/>
      <c r="I18" s="6">
        <v>284234</v>
      </c>
      <c r="J18" s="6">
        <v>277917</v>
      </c>
      <c r="K18" s="6">
        <v>352878</v>
      </c>
      <c r="L18" s="6">
        <v>385325</v>
      </c>
      <c r="M18" s="6">
        <v>390881</v>
      </c>
      <c r="N18" s="6">
        <v>376627</v>
      </c>
      <c r="O18" s="6">
        <v>340438</v>
      </c>
      <c r="P18" s="6">
        <v>347350</v>
      </c>
      <c r="Q18" s="6">
        <v>365306</v>
      </c>
      <c r="R18" s="6">
        <v>362078</v>
      </c>
      <c r="S18" s="6">
        <v>376776</v>
      </c>
      <c r="T18" s="6">
        <v>277612</v>
      </c>
      <c r="U18" s="6">
        <v>284161</v>
      </c>
      <c r="V18" s="6">
        <v>315107</v>
      </c>
      <c r="W18" s="6">
        <v>386654</v>
      </c>
      <c r="X18" s="6">
        <v>384539</v>
      </c>
      <c r="Y18" s="6">
        <v>428337</v>
      </c>
      <c r="Z18" s="6">
        <v>374867</v>
      </c>
      <c r="AA18" s="6">
        <v>355911</v>
      </c>
      <c r="AB18" s="6">
        <v>368769</v>
      </c>
      <c r="AC18" s="6">
        <v>393496</v>
      </c>
      <c r="AD18" s="6">
        <v>427340</v>
      </c>
      <c r="AE18" s="6">
        <v>377781</v>
      </c>
      <c r="AF18" s="6">
        <v>296349</v>
      </c>
      <c r="AG18" s="6">
        <v>335971</v>
      </c>
      <c r="AH18" s="6">
        <v>350256</v>
      </c>
      <c r="AI18" s="6">
        <v>399586</v>
      </c>
      <c r="AJ18" s="6">
        <v>413416</v>
      </c>
      <c r="AK18" s="6">
        <v>459205</v>
      </c>
      <c r="AL18" s="6">
        <v>442706</v>
      </c>
      <c r="AM18" s="6">
        <v>360691</v>
      </c>
      <c r="AN18" s="6">
        <v>384358</v>
      </c>
      <c r="AO18" s="6">
        <v>436128</v>
      </c>
      <c r="AP18" s="6">
        <v>429545</v>
      </c>
      <c r="AQ18" s="6">
        <v>420094</v>
      </c>
      <c r="AR18" s="6">
        <v>354884</v>
      </c>
      <c r="AS18" s="7">
        <f t="shared" si="4"/>
        <v>4137422</v>
      </c>
      <c r="AT18" s="7">
        <f t="shared" si="5"/>
        <v>4393311</v>
      </c>
      <c r="AU18" s="7">
        <f t="shared" si="6"/>
        <v>4786840</v>
      </c>
    </row>
    <row r="19" spans="2:47" ht="20.100000000000001" hidden="1" customHeight="1" outlineLevel="1" x14ac:dyDescent="0.2">
      <c r="B19" s="17" t="s">
        <v>182</v>
      </c>
      <c r="C19" s="3"/>
      <c r="D19" s="8"/>
      <c r="E19" s="8"/>
      <c r="F19" s="3"/>
      <c r="G19" s="3"/>
      <c r="H19" s="13"/>
      <c r="I19" s="6">
        <v>573419</v>
      </c>
      <c r="J19" s="6">
        <v>603928</v>
      </c>
      <c r="K19" s="6">
        <v>699655</v>
      </c>
      <c r="L19" s="6">
        <v>758608</v>
      </c>
      <c r="M19" s="6">
        <v>769316</v>
      </c>
      <c r="N19" s="6">
        <v>771840</v>
      </c>
      <c r="O19" s="6">
        <v>689627</v>
      </c>
      <c r="P19" s="6">
        <v>694469</v>
      </c>
      <c r="Q19" s="6">
        <v>798710</v>
      </c>
      <c r="R19" s="6">
        <v>771846</v>
      </c>
      <c r="S19" s="6">
        <v>741186</v>
      </c>
      <c r="T19" s="6">
        <v>605623</v>
      </c>
      <c r="U19" s="6">
        <v>637818</v>
      </c>
      <c r="V19" s="6">
        <v>651357</v>
      </c>
      <c r="W19" s="6">
        <v>769956</v>
      </c>
      <c r="X19" s="6">
        <v>817215</v>
      </c>
      <c r="Y19" s="6">
        <v>847735</v>
      </c>
      <c r="Z19" s="6">
        <v>813839</v>
      </c>
      <c r="AA19" s="6">
        <v>745302</v>
      </c>
      <c r="AB19" s="6">
        <v>740188</v>
      </c>
      <c r="AC19" s="6">
        <v>850511</v>
      </c>
      <c r="AD19" s="6">
        <v>866926</v>
      </c>
      <c r="AE19" s="6">
        <v>774147</v>
      </c>
      <c r="AF19" s="6">
        <v>646482</v>
      </c>
      <c r="AG19" s="6">
        <v>681641</v>
      </c>
      <c r="AH19" s="6">
        <v>746186</v>
      </c>
      <c r="AI19" s="6">
        <v>866892</v>
      </c>
      <c r="AJ19" s="6">
        <v>872142</v>
      </c>
      <c r="AK19" s="6">
        <v>938267</v>
      </c>
      <c r="AL19" s="6">
        <v>929563</v>
      </c>
      <c r="AM19" s="6">
        <v>794552</v>
      </c>
      <c r="AN19" s="6">
        <v>829842</v>
      </c>
      <c r="AO19" s="6">
        <v>901585</v>
      </c>
      <c r="AP19" s="6">
        <v>963060</v>
      </c>
      <c r="AQ19" s="6">
        <v>878696</v>
      </c>
      <c r="AR19" s="6">
        <v>739897</v>
      </c>
      <c r="AS19" s="7">
        <f t="shared" si="4"/>
        <v>8478227</v>
      </c>
      <c r="AT19" s="7">
        <f t="shared" si="5"/>
        <v>9161476</v>
      </c>
      <c r="AU19" s="7">
        <f t="shared" si="6"/>
        <v>10142323</v>
      </c>
    </row>
    <row r="20" spans="2:47" ht="20.100000000000001" hidden="1" customHeight="1" outlineLevel="1" x14ac:dyDescent="0.2">
      <c r="B20" s="17" t="s">
        <v>183</v>
      </c>
      <c r="C20" s="3"/>
      <c r="D20" s="8"/>
      <c r="E20" s="8"/>
      <c r="F20" s="3"/>
      <c r="G20" s="3"/>
      <c r="H20" s="13"/>
      <c r="I20" s="6">
        <v>102047</v>
      </c>
      <c r="J20" s="6">
        <v>103869</v>
      </c>
      <c r="K20" s="6">
        <v>121443</v>
      </c>
      <c r="L20" s="6">
        <v>136729</v>
      </c>
      <c r="M20" s="6">
        <v>133713</v>
      </c>
      <c r="N20" s="6">
        <v>135309</v>
      </c>
      <c r="O20" s="6">
        <v>124705</v>
      </c>
      <c r="P20" s="6">
        <v>116089</v>
      </c>
      <c r="Q20" s="6">
        <v>134007</v>
      </c>
      <c r="R20" s="6">
        <v>138516</v>
      </c>
      <c r="S20" s="6">
        <v>129581</v>
      </c>
      <c r="T20" s="6">
        <v>111034</v>
      </c>
      <c r="U20" s="6">
        <v>109992</v>
      </c>
      <c r="V20" s="6">
        <v>118365</v>
      </c>
      <c r="W20" s="6">
        <v>139181</v>
      </c>
      <c r="X20" s="6">
        <v>153155</v>
      </c>
      <c r="Y20" s="6">
        <v>152704</v>
      </c>
      <c r="Z20" s="6">
        <v>150737</v>
      </c>
      <c r="AA20" s="6">
        <v>130820</v>
      </c>
      <c r="AB20" s="6">
        <v>128885</v>
      </c>
      <c r="AC20" s="6">
        <v>143947</v>
      </c>
      <c r="AD20" s="6">
        <v>151894</v>
      </c>
      <c r="AE20" s="6">
        <v>139706</v>
      </c>
      <c r="AF20" s="6">
        <v>114046</v>
      </c>
      <c r="AG20" s="6">
        <v>114265</v>
      </c>
      <c r="AH20" s="6">
        <v>126560</v>
      </c>
      <c r="AI20" s="6">
        <v>153401</v>
      </c>
      <c r="AJ20" s="6">
        <v>155791</v>
      </c>
      <c r="AK20" s="6">
        <v>161565</v>
      </c>
      <c r="AL20" s="6">
        <v>167506</v>
      </c>
      <c r="AM20" s="6">
        <v>141029</v>
      </c>
      <c r="AN20" s="6">
        <v>144531</v>
      </c>
      <c r="AO20" s="6">
        <v>159994</v>
      </c>
      <c r="AP20" s="6">
        <v>170312</v>
      </c>
      <c r="AQ20" s="6">
        <v>150861</v>
      </c>
      <c r="AR20" s="6">
        <v>134433</v>
      </c>
      <c r="AS20" s="7">
        <f t="shared" si="4"/>
        <v>1487042</v>
      </c>
      <c r="AT20" s="7">
        <f t="shared" si="5"/>
        <v>1633432</v>
      </c>
      <c r="AU20" s="7">
        <f t="shared" si="6"/>
        <v>1780248</v>
      </c>
    </row>
    <row r="21" spans="2:47" ht="20.100000000000001" hidden="1" customHeight="1" outlineLevel="1" x14ac:dyDescent="0.2">
      <c r="B21" s="17" t="s">
        <v>184</v>
      </c>
      <c r="C21" s="3"/>
      <c r="D21" s="8"/>
      <c r="E21" s="8"/>
      <c r="F21" s="3"/>
      <c r="G21" s="3"/>
      <c r="H21" s="13"/>
      <c r="I21" s="6">
        <v>236432</v>
      </c>
      <c r="J21" s="6">
        <v>254063</v>
      </c>
      <c r="K21" s="6">
        <v>319670</v>
      </c>
      <c r="L21" s="6">
        <v>336115</v>
      </c>
      <c r="M21" s="6">
        <v>330721</v>
      </c>
      <c r="N21" s="6">
        <v>325093</v>
      </c>
      <c r="O21" s="6">
        <v>298644</v>
      </c>
      <c r="P21" s="6">
        <v>292646</v>
      </c>
      <c r="Q21" s="6">
        <v>341351</v>
      </c>
      <c r="R21" s="6">
        <v>339948</v>
      </c>
      <c r="S21" s="6">
        <v>342433</v>
      </c>
      <c r="T21" s="6">
        <v>269811</v>
      </c>
      <c r="U21" s="6">
        <v>266465</v>
      </c>
      <c r="V21" s="6">
        <v>280018</v>
      </c>
      <c r="W21" s="6">
        <v>322855</v>
      </c>
      <c r="X21" s="6">
        <v>367720</v>
      </c>
      <c r="Y21" s="6">
        <v>373936</v>
      </c>
      <c r="Z21" s="6">
        <v>354879</v>
      </c>
      <c r="AA21" s="6">
        <v>333295</v>
      </c>
      <c r="AB21" s="6">
        <v>341247</v>
      </c>
      <c r="AC21" s="6">
        <v>355699</v>
      </c>
      <c r="AD21" s="6">
        <v>357835</v>
      </c>
      <c r="AE21" s="6">
        <v>345441</v>
      </c>
      <c r="AF21" s="6">
        <v>283679</v>
      </c>
      <c r="AG21" s="6">
        <v>288954</v>
      </c>
      <c r="AH21" s="6">
        <v>317783</v>
      </c>
      <c r="AI21" s="6">
        <v>357922</v>
      </c>
      <c r="AJ21" s="6">
        <v>396827</v>
      </c>
      <c r="AK21" s="6">
        <v>396858</v>
      </c>
      <c r="AL21" s="6">
        <v>378461</v>
      </c>
      <c r="AM21" s="6">
        <v>347878</v>
      </c>
      <c r="AN21" s="6">
        <v>364987</v>
      </c>
      <c r="AO21" s="6">
        <v>409363</v>
      </c>
      <c r="AP21" s="6">
        <v>397248</v>
      </c>
      <c r="AQ21" s="6">
        <v>395117</v>
      </c>
      <c r="AR21" s="6">
        <v>308294</v>
      </c>
      <c r="AS21" s="7">
        <f t="shared" si="4"/>
        <v>3686927</v>
      </c>
      <c r="AT21" s="7">
        <f t="shared" si="5"/>
        <v>3983069</v>
      </c>
      <c r="AU21" s="7">
        <f t="shared" si="6"/>
        <v>4359692</v>
      </c>
    </row>
    <row r="23" spans="2:47" ht="21.75" customHeight="1" x14ac:dyDescent="0.2"/>
    <row r="24" spans="2:47" ht="20.100000000000001" customHeight="1" x14ac:dyDescent="0.2"/>
    <row r="25" spans="2:47" ht="20.100000000000001" customHeight="1" x14ac:dyDescent="0.2"/>
    <row r="26" spans="2:47" ht="20.100000000000001" customHeight="1" x14ac:dyDescent="0.2"/>
    <row r="27" spans="2:47" ht="20.100000000000001" customHeight="1" x14ac:dyDescent="0.2"/>
    <row r="28" spans="2:47" ht="20.100000000000001" customHeight="1" x14ac:dyDescent="0.2"/>
  </sheetData>
  <phoneticPr fontId="18" type="noConversion"/>
  <dataValidations count="3">
    <dataValidation type="list" allowBlank="1" sqref="G7:G13" xr:uid="{0EE6D34E-9F90-4B67-8078-33BF08645D73}">
      <formula1>"Sum,Average"</formula1>
    </dataValidation>
    <dataValidation allowBlank="1" sqref="H7:H13" xr:uid="{E924B118-E597-4806-B9F5-14D8553989A0}"/>
    <dataValidation type="list" allowBlank="1" showInputMessage="1" showErrorMessage="1" sqref="B3" xr:uid="{DB5205BC-08BE-4EDE-BF7A-3AD29B1A64CC}">
      <formula1>"20222,2023,2024"</formula1>
    </dataValidation>
  </dataValidations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1C2FF-2C0C-4B24-8B01-95B7EE1A7A88}">
  <sheetPr>
    <tabColor theme="0"/>
  </sheetPr>
  <dimension ref="B1"/>
  <sheetViews>
    <sheetView workbookViewId="0">
      <selection activeCell="B29" sqref="B29"/>
    </sheetView>
  </sheetViews>
  <sheetFormatPr defaultRowHeight="12" x14ac:dyDescent="0.2"/>
  <cols>
    <col min="1" max="1" width="7" customWidth="1"/>
    <col min="2" max="2" width="16.5703125" customWidth="1"/>
    <col min="3" max="3" width="35.28515625" customWidth="1"/>
  </cols>
  <sheetData>
    <row r="1" spans="2:2" s="5" customFormat="1" ht="30" x14ac:dyDescent="0.2">
      <c r="B1" s="5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4680-F889-4483-9108-0B6EFFA9326F}">
  <sheetPr>
    <tabColor theme="0"/>
  </sheetPr>
  <dimension ref="B1"/>
  <sheetViews>
    <sheetView workbookViewId="0">
      <selection activeCell="B29" sqref="B29"/>
    </sheetView>
  </sheetViews>
  <sheetFormatPr defaultRowHeight="12" x14ac:dyDescent="0.2"/>
  <sheetData>
    <row r="1" spans="2:2" s="5" customFormat="1" ht="30" x14ac:dyDescent="0.2">
      <c r="B1" s="5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67C7-60E0-4DFD-8FDD-14DAD476789D}">
  <sheetPr>
    <tabColor theme="3"/>
  </sheetPr>
  <dimension ref="A1:AE27"/>
  <sheetViews>
    <sheetView showRowColHeaders="0" zoomScaleNormal="100" workbookViewId="0">
      <pane ySplit="4" topLeftCell="A5" activePane="bottomLeft" state="frozen"/>
      <selection pane="bottomLeft"/>
    </sheetView>
  </sheetViews>
  <sheetFormatPr defaultColWidth="12.7109375" defaultRowHeight="15.95" customHeight="1" outlineLevelCol="1" x14ac:dyDescent="0.2"/>
  <cols>
    <col min="1" max="1" width="2.7109375" customWidth="1" collapsed="1"/>
    <col min="2" max="2" width="31.42578125" customWidth="1" collapsed="1"/>
    <col min="3" max="3" width="13.7109375" customWidth="1"/>
    <col min="4" max="15" width="11.7109375" hidden="1" customWidth="1" outlineLevel="1" collapsed="1"/>
    <col min="16" max="16" width="12.7109375" collapsed="1"/>
    <col min="17" max="28" width="11.7109375" customWidth="1" outlineLevel="1" collapsed="1"/>
    <col min="30" max="30" width="42.85546875" customWidth="1"/>
    <col min="31" max="31" width="2.7109375" customWidth="1" collapsed="1"/>
  </cols>
  <sheetData>
    <row r="1" spans="1:31" ht="24.95" customHeight="1" x14ac:dyDescent="0.2">
      <c r="A1" s="5"/>
      <c r="B1" s="5" t="s">
        <v>23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24.95" customHeight="1" x14ac:dyDescent="0.2">
      <c r="A2" s="2"/>
      <c r="B2" s="18" t="str">
        <f>Actuals!$B$16</f>
        <v>Gross Margin</v>
      </c>
      <c r="C2" s="2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10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0.100000000000001" customHeight="1" x14ac:dyDescent="0.2">
      <c r="A3" s="2"/>
      <c r="B3" s="18" t="s">
        <v>34</v>
      </c>
      <c r="C3" s="2"/>
      <c r="D3" s="2">
        <f>Actuals!$AU$3</f>
        <v>2026</v>
      </c>
      <c r="E3" s="2">
        <f>Actuals!$AU$3</f>
        <v>2026</v>
      </c>
      <c r="F3" s="2">
        <f>Actuals!$AU$3</f>
        <v>2026</v>
      </c>
      <c r="G3" s="2">
        <f>Actuals!$AU$3</f>
        <v>2026</v>
      </c>
      <c r="H3" s="2">
        <f>Actuals!$AU$3</f>
        <v>2026</v>
      </c>
      <c r="I3" s="2">
        <f>Actuals!$AU$3</f>
        <v>2026</v>
      </c>
      <c r="J3" s="2">
        <f>Actuals!$AU$3</f>
        <v>2026</v>
      </c>
      <c r="K3" s="2">
        <f>Actuals!$AU$3</f>
        <v>2026</v>
      </c>
      <c r="L3" s="2">
        <f>Actuals!$AU$3</f>
        <v>2026</v>
      </c>
      <c r="M3" s="2">
        <f>Actuals!$AU$3</f>
        <v>2026</v>
      </c>
      <c r="N3" s="2">
        <f>Actuals!$AU$3</f>
        <v>2026</v>
      </c>
      <c r="O3" s="2">
        <f>Actuals!$AU$3</f>
        <v>2026</v>
      </c>
      <c r="P3" s="10">
        <f>$O$3</f>
        <v>2026</v>
      </c>
      <c r="Q3" s="2">
        <f>$D$3+1</f>
        <v>2027</v>
      </c>
      <c r="R3" s="2">
        <f t="shared" ref="R3:AB3" si="0">$D$3+1</f>
        <v>2027</v>
      </c>
      <c r="S3" s="2">
        <f t="shared" si="0"/>
        <v>2027</v>
      </c>
      <c r="T3" s="2">
        <f t="shared" si="0"/>
        <v>2027</v>
      </c>
      <c r="U3" s="2">
        <f t="shared" si="0"/>
        <v>2027</v>
      </c>
      <c r="V3" s="2">
        <f t="shared" si="0"/>
        <v>2027</v>
      </c>
      <c r="W3" s="2">
        <f t="shared" si="0"/>
        <v>2027</v>
      </c>
      <c r="X3" s="2">
        <f t="shared" si="0"/>
        <v>2027</v>
      </c>
      <c r="Y3" s="2">
        <f t="shared" si="0"/>
        <v>2027</v>
      </c>
      <c r="Z3" s="2">
        <f t="shared" si="0"/>
        <v>2027</v>
      </c>
      <c r="AA3" s="2">
        <f t="shared" si="0"/>
        <v>2027</v>
      </c>
      <c r="AB3" s="2">
        <f t="shared" si="0"/>
        <v>2027</v>
      </c>
      <c r="AC3" s="10">
        <f>$AB$3</f>
        <v>2027</v>
      </c>
      <c r="AD3" s="2"/>
      <c r="AE3" s="2"/>
    </row>
    <row r="4" spans="1:31" ht="20.100000000000001" customHeight="1" x14ac:dyDescent="0.2">
      <c r="A4" s="2"/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10" t="s">
        <v>0</v>
      </c>
      <c r="Q4" s="2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13</v>
      </c>
      <c r="AB4" s="2" t="s">
        <v>14</v>
      </c>
      <c r="AC4" s="10" t="s">
        <v>0</v>
      </c>
      <c r="AD4" s="10" t="s">
        <v>17</v>
      </c>
      <c r="AE4" s="2"/>
    </row>
    <row r="6" spans="1:31" ht="20.100000000000001" customHeight="1" x14ac:dyDescent="0.2">
      <c r="B6" s="4" t="s">
        <v>2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1" ht="24.95" customHeight="1" x14ac:dyDescent="0.2">
      <c r="B7" s="3" t="str" cm="1">
        <f t="array" ref="B7">IFERROR(_xlfn._xlws.FILTER(Actuals!$B$7:$B$13,Actuals!$H$7:$H$13),"No Drivers Selected")</f>
        <v>No Drivers Selected</v>
      </c>
      <c r="C7" s="13"/>
      <c r="D7" s="6" cm="1">
        <f t="array" ref="D7">_xlfn.XLOOKUP(_xlfn.ANCHORARRAY($B7),Actuals!$B$7:$B$13,Actuals!AG$7:AG$13,0)</f>
        <v>0</v>
      </c>
      <c r="E7" s="6" cm="1">
        <f t="array" ref="E7">_xlfn.XLOOKUP(_xlfn.ANCHORARRAY($B7),Actuals!$B$7:$B$13,Actuals!AH$7:AH$13,0)</f>
        <v>0</v>
      </c>
      <c r="F7" s="6" cm="1">
        <f t="array" ref="F7">_xlfn.XLOOKUP(_xlfn.ANCHORARRAY($B7),Actuals!$B$7:$B$13,Actuals!AI$7:AI$13,0)</f>
        <v>0</v>
      </c>
      <c r="G7" s="6" cm="1">
        <f t="array" ref="G7">_xlfn.XLOOKUP(_xlfn.ANCHORARRAY($B7),Actuals!$B$7:$B$13,Actuals!AJ$7:AJ$13,0)</f>
        <v>0</v>
      </c>
      <c r="H7" s="6" cm="1">
        <f t="array" ref="H7">_xlfn.XLOOKUP(_xlfn.ANCHORARRAY($B7),Actuals!$B$7:$B$13,Actuals!AK$7:AK$13,0)</f>
        <v>0</v>
      </c>
      <c r="I7" s="6" cm="1">
        <f t="array" ref="I7">_xlfn.XLOOKUP(_xlfn.ANCHORARRAY($B7),Actuals!$B$7:$B$13,Actuals!AL$7:AL$13,0)</f>
        <v>0</v>
      </c>
      <c r="J7" s="6" cm="1">
        <f t="array" ref="J7">_xlfn.XLOOKUP(_xlfn.ANCHORARRAY($B7),Actuals!$B$7:$B$13,Actuals!AM$7:AM$13,0)</f>
        <v>0</v>
      </c>
      <c r="K7" s="6" cm="1">
        <f t="array" ref="K7">_xlfn.XLOOKUP(_xlfn.ANCHORARRAY($B7),Actuals!$B$7:$B$13,Actuals!AN$7:AN$13,0)</f>
        <v>0</v>
      </c>
      <c r="L7" s="6" cm="1">
        <f t="array" ref="L7">_xlfn.XLOOKUP(_xlfn.ANCHORARRAY($B7),Actuals!$B$7:$B$13,Actuals!AO$7:AO$13,0)</f>
        <v>0</v>
      </c>
      <c r="M7" s="6" cm="1">
        <f t="array" ref="M7">_xlfn.XLOOKUP(_xlfn.ANCHORARRAY($B7),Actuals!$B$7:$B$13,Actuals!AP$7:AP$13,0)</f>
        <v>0</v>
      </c>
      <c r="N7" s="6" cm="1">
        <f t="array" ref="N7">_xlfn.XLOOKUP(_xlfn.ANCHORARRAY($B7),Actuals!$B$7:$B$13,Actuals!AQ$7:AQ$13,0)</f>
        <v>0</v>
      </c>
      <c r="O7" s="6" cm="1">
        <f t="array" ref="O7">_xlfn.XLOOKUP(_xlfn.ANCHORARRAY($B7),Actuals!$B$7:$B$13,Actuals!AR$7:AR$13,0)</f>
        <v>0</v>
      </c>
      <c r="P7" s="7">
        <f>IF(_xlfn.XLOOKUP($B7,Actuals!$B$7:$B$13,Actuals!$G$7:$G$13,"")="Average",AVERAGE(D7:O7),SUM(D7:O7))</f>
        <v>0</v>
      </c>
      <c r="Q7" s="8" t="str">
        <f>IFERROR(IF(#REF!="","",#REF!),"")</f>
        <v/>
      </c>
      <c r="R7" s="8" t="str">
        <f>IFERROR(IF(#REF!="","",#REF!),"")</f>
        <v/>
      </c>
      <c r="S7" s="8" t="str">
        <f>IFERROR(IF(#REF!="","",#REF!),"")</f>
        <v/>
      </c>
      <c r="T7" s="8" t="str">
        <f>IFERROR(IF(#REF!="","",#REF!),"")</f>
        <v/>
      </c>
      <c r="U7" s="8" t="str">
        <f>IFERROR(IF(#REF!="","",#REF!),"")</f>
        <v/>
      </c>
      <c r="V7" s="8" t="str">
        <f>IFERROR(IF(#REF!="","",#REF!),"")</f>
        <v/>
      </c>
      <c r="W7" s="8" t="str">
        <f>IFERROR(IF(#REF!="","",#REF!),"")</f>
        <v/>
      </c>
      <c r="X7" s="8" t="str">
        <f>IFERROR(IF(#REF!="","",#REF!),"")</f>
        <v/>
      </c>
      <c r="Y7" s="8" t="str">
        <f>IFERROR(IF(#REF!="","",#REF!),"")</f>
        <v/>
      </c>
      <c r="Z7" s="8" t="str">
        <f>IFERROR(IF(#REF!="","",#REF!),"")</f>
        <v/>
      </c>
      <c r="AA7" s="8" t="str">
        <f>IFERROR(IF(#REF!="","",#REF!),"")</f>
        <v/>
      </c>
      <c r="AB7" s="8" t="str">
        <f>IFERROR(IF(#REF!="","",#REF!),"")</f>
        <v/>
      </c>
      <c r="AC7" s="7">
        <f>SUM(Q7:AB7)</f>
        <v>0</v>
      </c>
      <c r="AD7" s="12"/>
    </row>
    <row r="8" spans="1:31" ht="24.95" customHeight="1" x14ac:dyDescent="0.2">
      <c r="B8" s="3"/>
      <c r="C8" s="1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>
        <f>IF(_xlfn.XLOOKUP($B8,Actuals!$B$7:$B$13,Actuals!$G$7:$G$13,"")="Average",AVERAGE(D8:O8),SUM(D8:O8))</f>
        <v>0</v>
      </c>
      <c r="Q8" s="8" t="str">
        <f>IFERROR(IF(#REF!="","",#REF!),"")</f>
        <v/>
      </c>
      <c r="R8" s="8" t="str">
        <f>IFERROR(IF(#REF!="","",#REF!),"")</f>
        <v/>
      </c>
      <c r="S8" s="8" t="str">
        <f>IFERROR(IF(#REF!="","",#REF!),"")</f>
        <v/>
      </c>
      <c r="T8" s="8" t="str">
        <f>IFERROR(IF(#REF!="","",#REF!),"")</f>
        <v/>
      </c>
      <c r="U8" s="8" t="str">
        <f>IFERROR(IF(#REF!="","",#REF!),"")</f>
        <v/>
      </c>
      <c r="V8" s="8" t="str">
        <f>IFERROR(IF(#REF!="","",#REF!),"")</f>
        <v/>
      </c>
      <c r="W8" s="8" t="str">
        <f>IFERROR(IF(#REF!="","",#REF!),"")</f>
        <v/>
      </c>
      <c r="X8" s="8" t="str">
        <f>IFERROR(IF(#REF!="","",#REF!),"")</f>
        <v/>
      </c>
      <c r="Y8" s="8" t="str">
        <f>IFERROR(IF(#REF!="","",#REF!),"")</f>
        <v/>
      </c>
      <c r="Z8" s="8" t="str">
        <f>IFERROR(IF(#REF!="","",#REF!),"")</f>
        <v/>
      </c>
      <c r="AA8" s="8" t="str">
        <f>IFERROR(IF(#REF!="","",#REF!),"")</f>
        <v/>
      </c>
      <c r="AB8" s="8" t="str">
        <f>IFERROR(IF(#REF!="","",#REF!),"")</f>
        <v/>
      </c>
      <c r="AC8" s="7">
        <f t="shared" ref="AC8:AC12" si="1">SUM(Q8:AB8)</f>
        <v>0</v>
      </c>
      <c r="AD8" s="12"/>
    </row>
    <row r="9" spans="1:31" ht="24.95" customHeight="1" x14ac:dyDescent="0.2">
      <c r="B9" s="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>
        <f>IF(_xlfn.XLOOKUP($B9,Actuals!$B$7:$B$13,Actuals!$G$7:$G$13,"")="Average",AVERAGE(D9:O9),SUM(D9:O9))</f>
        <v>0</v>
      </c>
      <c r="Q9" s="8" t="str">
        <f>IFERROR(IF(#REF!="","",#REF!),"")</f>
        <v/>
      </c>
      <c r="R9" s="8" t="str">
        <f>IFERROR(IF(#REF!="","",#REF!),"")</f>
        <v/>
      </c>
      <c r="S9" s="8" t="str">
        <f>IFERROR(IF(#REF!="","",#REF!),"")</f>
        <v/>
      </c>
      <c r="T9" s="8" t="str">
        <f>IFERROR(IF(#REF!="","",#REF!),"")</f>
        <v/>
      </c>
      <c r="U9" s="8" t="str">
        <f>IFERROR(IF(#REF!="","",#REF!),"")</f>
        <v/>
      </c>
      <c r="V9" s="8" t="str">
        <f>IFERROR(IF(#REF!="","",#REF!),"")</f>
        <v/>
      </c>
      <c r="W9" s="8" t="str">
        <f>IFERROR(IF(#REF!="","",#REF!),"")</f>
        <v/>
      </c>
      <c r="X9" s="8" t="str">
        <f>IFERROR(IF(#REF!="","",#REF!),"")</f>
        <v/>
      </c>
      <c r="Y9" s="8" t="str">
        <f>IFERROR(IF(#REF!="","",#REF!),"")</f>
        <v/>
      </c>
      <c r="Z9" s="8" t="str">
        <f>IFERROR(IF(#REF!="","",#REF!),"")</f>
        <v/>
      </c>
      <c r="AA9" s="8" t="str">
        <f>IFERROR(IF(#REF!="","",#REF!),"")</f>
        <v/>
      </c>
      <c r="AB9" s="8" t="str">
        <f>IFERROR(IF(#REF!="","",#REF!),"")</f>
        <v/>
      </c>
      <c r="AC9" s="7">
        <f t="shared" si="1"/>
        <v>0</v>
      </c>
      <c r="AD9" s="12"/>
    </row>
    <row r="10" spans="1:31" ht="24.95" customHeight="1" x14ac:dyDescent="0.2">
      <c r="B10" s="3"/>
      <c r="C10" s="1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>
        <f>IF(_xlfn.XLOOKUP($B10,Actuals!$B$7:$B$13,Actuals!$G$7:$G$13,"")="Average",AVERAGE(D10:O10),SUM(D10:O10))</f>
        <v>0</v>
      </c>
      <c r="Q10" s="8" t="str">
        <f>IFERROR(IF(#REF!="","",#REF!),"")</f>
        <v/>
      </c>
      <c r="R10" s="8" t="str">
        <f>IFERROR(IF(#REF!="","",#REF!),"")</f>
        <v/>
      </c>
      <c r="S10" s="8" t="str">
        <f>IFERROR(IF(#REF!="","",#REF!),"")</f>
        <v/>
      </c>
      <c r="T10" s="8" t="str">
        <f>IFERROR(IF(#REF!="","",#REF!),"")</f>
        <v/>
      </c>
      <c r="U10" s="8" t="str">
        <f>IFERROR(IF(#REF!="","",#REF!),"")</f>
        <v/>
      </c>
      <c r="V10" s="8" t="str">
        <f>IFERROR(IF(#REF!="","",#REF!),"")</f>
        <v/>
      </c>
      <c r="W10" s="8" t="str">
        <f>IFERROR(IF(#REF!="","",#REF!),"")</f>
        <v/>
      </c>
      <c r="X10" s="8" t="str">
        <f>IFERROR(IF(#REF!="","",#REF!),"")</f>
        <v/>
      </c>
      <c r="Y10" s="8" t="str">
        <f>IFERROR(IF(#REF!="","",#REF!),"")</f>
        <v/>
      </c>
      <c r="Z10" s="8" t="str">
        <f>IFERROR(IF(#REF!="","",#REF!),"")</f>
        <v/>
      </c>
      <c r="AA10" s="8" t="str">
        <f>IFERROR(IF(#REF!="","",#REF!),"")</f>
        <v/>
      </c>
      <c r="AB10" s="8" t="str">
        <f>IFERROR(IF(#REF!="","",#REF!),"")</f>
        <v/>
      </c>
      <c r="AC10" s="7">
        <f t="shared" si="1"/>
        <v>0</v>
      </c>
      <c r="AD10" s="12"/>
    </row>
    <row r="11" spans="1:31" ht="24.95" customHeight="1" x14ac:dyDescent="0.2">
      <c r="B11" s="3"/>
      <c r="C11" s="1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>
        <f>IF(_xlfn.XLOOKUP($B11,Actuals!$B$7:$B$13,Actuals!$G$7:$G$13,"")="Average",AVERAGE(D11:O11),SUM(D11:O11))</f>
        <v>0</v>
      </c>
      <c r="Q11" s="8" t="str">
        <f>IFERROR(IF(#REF!="","",#REF!),"")</f>
        <v/>
      </c>
      <c r="R11" s="8" t="str">
        <f>IFERROR(IF(#REF!="","",#REF!),"")</f>
        <v/>
      </c>
      <c r="S11" s="8" t="str">
        <f>IFERROR(IF(#REF!="","",#REF!),"")</f>
        <v/>
      </c>
      <c r="T11" s="8" t="str">
        <f>IFERROR(IF(#REF!="","",#REF!),"")</f>
        <v/>
      </c>
      <c r="U11" s="8" t="str">
        <f>IFERROR(IF(#REF!="","",#REF!),"")</f>
        <v/>
      </c>
      <c r="V11" s="8" t="str">
        <f>IFERROR(IF(#REF!="","",#REF!),"")</f>
        <v/>
      </c>
      <c r="W11" s="8" t="str">
        <f>IFERROR(IF(#REF!="","",#REF!),"")</f>
        <v/>
      </c>
      <c r="X11" s="8" t="str">
        <f>IFERROR(IF(#REF!="","",#REF!),"")</f>
        <v/>
      </c>
      <c r="Y11" s="8" t="str">
        <f>IFERROR(IF(#REF!="","",#REF!),"")</f>
        <v/>
      </c>
      <c r="Z11" s="8" t="str">
        <f>IFERROR(IF(#REF!="","",#REF!),"")</f>
        <v/>
      </c>
      <c r="AA11" s="8" t="str">
        <f>IFERROR(IF(#REF!="","",#REF!),"")</f>
        <v/>
      </c>
      <c r="AB11" s="8" t="str">
        <f>IFERROR(IF(#REF!="","",#REF!),"")</f>
        <v/>
      </c>
      <c r="AC11" s="7">
        <f t="shared" si="1"/>
        <v>0</v>
      </c>
      <c r="AD11" s="12"/>
    </row>
    <row r="12" spans="1:31" ht="24.95" customHeight="1" x14ac:dyDescent="0.2">
      <c r="B12" s="3"/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>
        <f>IF(_xlfn.XLOOKUP($B12,Actuals!$B$7:$B$13,Actuals!$G$7:$G$13,"")="Average",AVERAGE(D12:O12),SUM(D12:O12))</f>
        <v>0</v>
      </c>
      <c r="Q12" s="8" t="str">
        <f>IFERROR(IF(#REF!="","",#REF!),"")</f>
        <v/>
      </c>
      <c r="R12" s="8" t="str">
        <f>IFERROR(IF(#REF!="","",#REF!),"")</f>
        <v/>
      </c>
      <c r="S12" s="8" t="str">
        <f>IFERROR(IF(#REF!="","",#REF!),"")</f>
        <v/>
      </c>
      <c r="T12" s="8" t="str">
        <f>IFERROR(IF(#REF!="","",#REF!),"")</f>
        <v/>
      </c>
      <c r="U12" s="8" t="str">
        <f>IFERROR(IF(#REF!="","",#REF!),"")</f>
        <v/>
      </c>
      <c r="V12" s="8" t="str">
        <f>IFERROR(IF(#REF!="","",#REF!),"")</f>
        <v/>
      </c>
      <c r="W12" s="8" t="str">
        <f>IFERROR(IF(#REF!="","",#REF!),"")</f>
        <v/>
      </c>
      <c r="X12" s="8" t="str">
        <f>IFERROR(IF(#REF!="","",#REF!),"")</f>
        <v/>
      </c>
      <c r="Y12" s="8" t="str">
        <f>IFERROR(IF(#REF!="","",#REF!),"")</f>
        <v/>
      </c>
      <c r="Z12" s="8" t="str">
        <f>IFERROR(IF(#REF!="","",#REF!),"")</f>
        <v/>
      </c>
      <c r="AA12" s="8" t="str">
        <f>IFERROR(IF(#REF!="","",#REF!),"")</f>
        <v/>
      </c>
      <c r="AB12" s="8" t="str">
        <f>IFERROR(IF(#REF!="","",#REF!),"")</f>
        <v/>
      </c>
      <c r="AC12" s="7">
        <f t="shared" si="1"/>
        <v>0</v>
      </c>
      <c r="AD12" s="12"/>
    </row>
    <row r="13" spans="1:31" ht="24.95" customHeight="1" x14ac:dyDescent="0.2">
      <c r="B13" s="3"/>
      <c r="C13" s="13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>
        <f>SUM(Q13:AB13)</f>
        <v>0</v>
      </c>
      <c r="AD13" s="12"/>
    </row>
    <row r="15" spans="1:31" ht="21.75" customHeight="1" x14ac:dyDescent="0.2">
      <c r="B15" s="4" t="s">
        <v>33</v>
      </c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1" ht="24.95" customHeight="1" x14ac:dyDescent="0.2">
      <c r="B16" s="16" t="s">
        <v>16</v>
      </c>
      <c r="C16" s="16"/>
      <c r="D16" s="6">
        <f>Actuals!AG16</f>
        <v>693840</v>
      </c>
      <c r="E16" s="6">
        <f>Actuals!AH16</f>
        <v>753948</v>
      </c>
      <c r="F16" s="6">
        <f>Actuals!AI16</f>
        <v>900360</v>
      </c>
      <c r="G16" s="6">
        <f>Actuals!AJ16</f>
        <v>947925</v>
      </c>
      <c r="H16" s="6">
        <f>Actuals!AK16</f>
        <v>958755</v>
      </c>
      <c r="I16" s="6">
        <f>Actuals!AL16</f>
        <v>971210</v>
      </c>
      <c r="J16" s="6">
        <f>Actuals!AM16</f>
        <v>832283</v>
      </c>
      <c r="K16" s="6">
        <f>Actuals!AN16</f>
        <v>851840</v>
      </c>
      <c r="L16" s="6">
        <f>Actuals!AO16</f>
        <v>926364</v>
      </c>
      <c r="M16" s="6">
        <f>Actuals!AP16</f>
        <v>992670</v>
      </c>
      <c r="N16" s="6">
        <f>Actuals!AQ16</f>
        <v>909006</v>
      </c>
      <c r="O16" s="6">
        <f>Actuals!AR16</f>
        <v>740304</v>
      </c>
      <c r="P16" s="7">
        <f t="shared" ref="P16:P21" si="2">SUM(D16:O16)</f>
        <v>10478505</v>
      </c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7">
        <f t="shared" ref="AC16:AC21" si="3">SUM(Q16:AB16)</f>
        <v>0</v>
      </c>
      <c r="AD16" s="12"/>
    </row>
    <row r="17" spans="2:30" ht="24.95" customHeight="1" x14ac:dyDescent="0.2">
      <c r="B17" s="17" t="str">
        <f>Actuals!$B17</f>
        <v>Product Revenue</v>
      </c>
      <c r="C17" s="13"/>
      <c r="D17" s="6">
        <f>Actuals!AG17</f>
        <v>1442729</v>
      </c>
      <c r="E17" s="6">
        <f>Actuals!AH17</f>
        <v>1594221</v>
      </c>
      <c r="F17" s="6">
        <f>Actuals!AI17</f>
        <v>1878989</v>
      </c>
      <c r="G17" s="6">
        <f>Actuals!AJ17</f>
        <v>1959269</v>
      </c>
      <c r="H17" s="6">
        <f>Actuals!AK17</f>
        <v>1996240</v>
      </c>
      <c r="I17" s="6">
        <f>Actuals!AL17</f>
        <v>2004034</v>
      </c>
      <c r="J17" s="6">
        <f>Actuals!AM17</f>
        <v>1755051</v>
      </c>
      <c r="K17" s="6">
        <f>Actuals!AN17</f>
        <v>1806842</v>
      </c>
      <c r="L17" s="6">
        <f>Actuals!AO17</f>
        <v>1961178</v>
      </c>
      <c r="M17" s="6">
        <f>Actuals!AP17</f>
        <v>2093745</v>
      </c>
      <c r="N17" s="6">
        <f>Actuals!AQ17</f>
        <v>1913586</v>
      </c>
      <c r="O17" s="6">
        <f>Actuals!AR17</f>
        <v>1568044</v>
      </c>
      <c r="P17" s="7">
        <f t="shared" si="2"/>
        <v>21973928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7">
        <f t="shared" si="3"/>
        <v>0</v>
      </c>
      <c r="AD17" s="12"/>
    </row>
    <row r="18" spans="2:30" ht="24.95" customHeight="1" x14ac:dyDescent="0.2">
      <c r="B18" s="17" t="str">
        <f>Actuals!$B18</f>
        <v>Service Revenue</v>
      </c>
      <c r="C18" s="13"/>
      <c r="D18" s="6">
        <f>Actuals!AG18</f>
        <v>335971</v>
      </c>
      <c r="E18" s="6">
        <f>Actuals!AH18</f>
        <v>350256</v>
      </c>
      <c r="F18" s="6">
        <f>Actuals!AI18</f>
        <v>399586</v>
      </c>
      <c r="G18" s="6">
        <f>Actuals!AJ18</f>
        <v>413416</v>
      </c>
      <c r="H18" s="6">
        <f>Actuals!AK18</f>
        <v>459205</v>
      </c>
      <c r="I18" s="6">
        <f>Actuals!AL18</f>
        <v>442706</v>
      </c>
      <c r="J18" s="6">
        <f>Actuals!AM18</f>
        <v>360691</v>
      </c>
      <c r="K18" s="6">
        <f>Actuals!AN18</f>
        <v>384358</v>
      </c>
      <c r="L18" s="6">
        <f>Actuals!AO18</f>
        <v>436128</v>
      </c>
      <c r="M18" s="6">
        <f>Actuals!AP18</f>
        <v>429545</v>
      </c>
      <c r="N18" s="6">
        <f>Actuals!AQ18</f>
        <v>420094</v>
      </c>
      <c r="O18" s="6">
        <f>Actuals!AR18</f>
        <v>354884</v>
      </c>
      <c r="P18" s="7">
        <f t="shared" si="2"/>
        <v>4786840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7">
        <f t="shared" si="3"/>
        <v>0</v>
      </c>
      <c r="AD18" s="12"/>
    </row>
    <row r="19" spans="2:30" ht="24.95" customHeight="1" x14ac:dyDescent="0.2">
      <c r="B19" s="17" t="str">
        <f>Actuals!$B19</f>
        <v>Materials</v>
      </c>
      <c r="C19" s="13"/>
      <c r="D19" s="6">
        <f>Actuals!AG19</f>
        <v>681641</v>
      </c>
      <c r="E19" s="6">
        <f>Actuals!AH19</f>
        <v>746186</v>
      </c>
      <c r="F19" s="6">
        <f>Actuals!AI19</f>
        <v>866892</v>
      </c>
      <c r="G19" s="6">
        <f>Actuals!AJ19</f>
        <v>872142</v>
      </c>
      <c r="H19" s="6">
        <f>Actuals!AK19</f>
        <v>938267</v>
      </c>
      <c r="I19" s="6">
        <f>Actuals!AL19</f>
        <v>929563</v>
      </c>
      <c r="J19" s="6">
        <f>Actuals!AM19</f>
        <v>794552</v>
      </c>
      <c r="K19" s="6">
        <f>Actuals!AN19</f>
        <v>829842</v>
      </c>
      <c r="L19" s="6">
        <f>Actuals!AO19</f>
        <v>901585</v>
      </c>
      <c r="M19" s="6">
        <f>Actuals!AP19</f>
        <v>963060</v>
      </c>
      <c r="N19" s="6">
        <f>Actuals!AQ19</f>
        <v>878696</v>
      </c>
      <c r="O19" s="6">
        <f>Actuals!AR19</f>
        <v>739897</v>
      </c>
      <c r="P19" s="7">
        <f t="shared" si="2"/>
        <v>10142323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7">
        <f t="shared" si="3"/>
        <v>0</v>
      </c>
      <c r="AD19" s="12"/>
    </row>
    <row r="20" spans="2:30" ht="24.95" customHeight="1" x14ac:dyDescent="0.2">
      <c r="B20" s="17" t="str">
        <f>Actuals!$B20</f>
        <v>Freight and duties</v>
      </c>
      <c r="C20" s="13"/>
      <c r="D20" s="6">
        <f>Actuals!AG20</f>
        <v>114265</v>
      </c>
      <c r="E20" s="6">
        <f>Actuals!AH20</f>
        <v>126560</v>
      </c>
      <c r="F20" s="6">
        <f>Actuals!AI20</f>
        <v>153401</v>
      </c>
      <c r="G20" s="6">
        <f>Actuals!AJ20</f>
        <v>155791</v>
      </c>
      <c r="H20" s="6">
        <f>Actuals!AK20</f>
        <v>161565</v>
      </c>
      <c r="I20" s="6">
        <f>Actuals!AL20</f>
        <v>167506</v>
      </c>
      <c r="J20" s="6">
        <f>Actuals!AM20</f>
        <v>141029</v>
      </c>
      <c r="K20" s="6">
        <f>Actuals!AN20</f>
        <v>144531</v>
      </c>
      <c r="L20" s="6">
        <f>Actuals!AO20</f>
        <v>159994</v>
      </c>
      <c r="M20" s="6">
        <f>Actuals!AP20</f>
        <v>170312</v>
      </c>
      <c r="N20" s="6">
        <f>Actuals!AQ20</f>
        <v>150861</v>
      </c>
      <c r="O20" s="6">
        <f>Actuals!AR20</f>
        <v>134433</v>
      </c>
      <c r="P20" s="7">
        <f t="shared" si="2"/>
        <v>1780248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7">
        <f t="shared" si="3"/>
        <v>0</v>
      </c>
      <c r="AD20" s="12"/>
    </row>
    <row r="21" spans="2:30" ht="24.95" customHeight="1" x14ac:dyDescent="0.2">
      <c r="B21" s="17" t="str">
        <f>Actuals!$B21</f>
        <v>Direct labour</v>
      </c>
      <c r="C21" s="13"/>
      <c r="D21" s="6">
        <f>Actuals!AG21</f>
        <v>288954</v>
      </c>
      <c r="E21" s="6">
        <f>Actuals!AH21</f>
        <v>317783</v>
      </c>
      <c r="F21" s="6">
        <f>Actuals!AI21</f>
        <v>357922</v>
      </c>
      <c r="G21" s="6">
        <f>Actuals!AJ21</f>
        <v>396827</v>
      </c>
      <c r="H21" s="6">
        <f>Actuals!AK21</f>
        <v>396858</v>
      </c>
      <c r="I21" s="6">
        <f>Actuals!AL21</f>
        <v>378461</v>
      </c>
      <c r="J21" s="6">
        <f>Actuals!AM21</f>
        <v>347878</v>
      </c>
      <c r="K21" s="6">
        <f>Actuals!AN21</f>
        <v>364987</v>
      </c>
      <c r="L21" s="6">
        <f>Actuals!AO21</f>
        <v>409363</v>
      </c>
      <c r="M21" s="6">
        <f>Actuals!AP21</f>
        <v>397248</v>
      </c>
      <c r="N21" s="6">
        <f>Actuals!AQ21</f>
        <v>395117</v>
      </c>
      <c r="O21" s="6">
        <f>Actuals!AR21</f>
        <v>308294</v>
      </c>
      <c r="P21" s="7">
        <f t="shared" si="2"/>
        <v>4359692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7">
        <f t="shared" si="3"/>
        <v>0</v>
      </c>
      <c r="AD21" s="12"/>
    </row>
    <row r="22" spans="2:30" ht="26.25" customHeight="1" x14ac:dyDescent="0.2"/>
    <row r="23" spans="2:30" ht="26.25" customHeight="1" x14ac:dyDescent="0.2"/>
    <row r="24" spans="2:30" ht="26.25" customHeight="1" x14ac:dyDescent="0.2"/>
    <row r="25" spans="2:30" ht="26.25" customHeight="1" x14ac:dyDescent="0.2"/>
    <row r="26" spans="2:30" ht="26.25" customHeight="1" x14ac:dyDescent="0.2"/>
    <row r="27" spans="2:30" ht="26.2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48AFF-1399-4E87-A668-93FCBFFDDD93}">
  <sheetPr>
    <tabColor theme="3"/>
  </sheetPr>
  <dimension ref="A1:AE37"/>
  <sheetViews>
    <sheetView showRowColHeaders="0" zoomScaleNormal="100" workbookViewId="0">
      <pane ySplit="4" topLeftCell="A5" activePane="bottomLeft" state="frozen"/>
      <selection pane="bottomLeft"/>
    </sheetView>
  </sheetViews>
  <sheetFormatPr defaultColWidth="12.7109375" defaultRowHeight="15.95" customHeight="1" outlineLevelCol="1" x14ac:dyDescent="0.2"/>
  <cols>
    <col min="1" max="1" width="2.7109375" customWidth="1" collapsed="1"/>
    <col min="2" max="2" width="31.42578125" customWidth="1" collapsed="1"/>
    <col min="3" max="3" width="13.7109375" customWidth="1"/>
    <col min="4" max="15" width="11.7109375" hidden="1" customWidth="1" outlineLevel="1" collapsed="1"/>
    <col min="16" max="16" width="12.7109375" collapsed="1"/>
    <col min="17" max="28" width="11.7109375" customWidth="1" outlineLevel="1" collapsed="1"/>
    <col min="30" max="30" width="42.85546875" customWidth="1"/>
    <col min="31" max="31" width="2.7109375" customWidth="1" collapsed="1"/>
  </cols>
  <sheetData>
    <row r="1" spans="1:31" ht="24.95" customHeight="1" x14ac:dyDescent="0.2">
      <c r="A1" s="5"/>
      <c r="B1" s="5" t="s">
        <v>23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24.95" customHeight="1" x14ac:dyDescent="0.2">
      <c r="A2" s="2"/>
      <c r="B2" s="18"/>
      <c r="C2" s="2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10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0.100000000000001" customHeight="1" x14ac:dyDescent="0.2">
      <c r="A3" s="2"/>
      <c r="B3" s="18"/>
      <c r="C3" s="2"/>
      <c r="D3" s="2">
        <f>Actuals!$AU$3</f>
        <v>2026</v>
      </c>
      <c r="E3" s="2">
        <f>Actuals!$AU$3</f>
        <v>2026</v>
      </c>
      <c r="F3" s="2">
        <f>Actuals!$AU$3</f>
        <v>2026</v>
      </c>
      <c r="G3" s="2">
        <f>Actuals!$AU$3</f>
        <v>2026</v>
      </c>
      <c r="H3" s="2">
        <f>Actuals!$AU$3</f>
        <v>2026</v>
      </c>
      <c r="I3" s="2">
        <f>Actuals!$AU$3</f>
        <v>2026</v>
      </c>
      <c r="J3" s="2">
        <f>Actuals!$AU$3</f>
        <v>2026</v>
      </c>
      <c r="K3" s="2">
        <f>Actuals!$AU$3</f>
        <v>2026</v>
      </c>
      <c r="L3" s="2">
        <f>Actuals!$AU$3</f>
        <v>2026</v>
      </c>
      <c r="M3" s="2">
        <f>Actuals!$AU$3</f>
        <v>2026</v>
      </c>
      <c r="N3" s="2">
        <f>Actuals!$AU$3</f>
        <v>2026</v>
      </c>
      <c r="O3" s="2">
        <f>Actuals!$AU$3</f>
        <v>2026</v>
      </c>
      <c r="P3" s="10">
        <f>$O$3</f>
        <v>2026</v>
      </c>
      <c r="Q3" s="2">
        <f>$D$3+1</f>
        <v>2027</v>
      </c>
      <c r="R3" s="2">
        <f t="shared" ref="R3:AB3" si="0">$D$3+1</f>
        <v>2027</v>
      </c>
      <c r="S3" s="2">
        <f t="shared" si="0"/>
        <v>2027</v>
      </c>
      <c r="T3" s="2">
        <f t="shared" si="0"/>
        <v>2027</v>
      </c>
      <c r="U3" s="2">
        <f t="shared" si="0"/>
        <v>2027</v>
      </c>
      <c r="V3" s="2">
        <f t="shared" si="0"/>
        <v>2027</v>
      </c>
      <c r="W3" s="2">
        <f t="shared" si="0"/>
        <v>2027</v>
      </c>
      <c r="X3" s="2">
        <f t="shared" si="0"/>
        <v>2027</v>
      </c>
      <c r="Y3" s="2">
        <f t="shared" si="0"/>
        <v>2027</v>
      </c>
      <c r="Z3" s="2">
        <f t="shared" si="0"/>
        <v>2027</v>
      </c>
      <c r="AA3" s="2">
        <f t="shared" si="0"/>
        <v>2027</v>
      </c>
      <c r="AB3" s="2">
        <f t="shared" si="0"/>
        <v>2027</v>
      </c>
      <c r="AC3" s="10">
        <f>$AB$3</f>
        <v>2027</v>
      </c>
      <c r="AD3" s="2"/>
      <c r="AE3" s="2"/>
    </row>
    <row r="4" spans="1:31" ht="20.100000000000001" customHeight="1" x14ac:dyDescent="0.2">
      <c r="A4" s="2"/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10" t="s">
        <v>0</v>
      </c>
      <c r="Q4" s="2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13</v>
      </c>
      <c r="AB4" s="2" t="s">
        <v>14</v>
      </c>
      <c r="AC4" s="10" t="s">
        <v>0</v>
      </c>
      <c r="AD4" s="10" t="s">
        <v>17</v>
      </c>
      <c r="AE4" s="2"/>
    </row>
    <row r="6" spans="1:31" ht="15.95" hidden="1" customHeight="1" x14ac:dyDescent="0.2">
      <c r="B6" s="3" t="s">
        <v>42</v>
      </c>
      <c r="C6" s="24" t="s">
        <v>45</v>
      </c>
    </row>
    <row r="7" spans="1:31" ht="15.95" hidden="1" customHeight="1" x14ac:dyDescent="0.2">
      <c r="B7" s="3" t="s">
        <v>26</v>
      </c>
      <c r="C7" s="24" t="s">
        <v>46</v>
      </c>
    </row>
    <row r="8" spans="1:31" ht="15.95" hidden="1" customHeight="1" x14ac:dyDescent="0.2">
      <c r="B8" s="3" t="s">
        <v>43</v>
      </c>
      <c r="C8" s="19" t="s">
        <v>48</v>
      </c>
    </row>
    <row r="9" spans="1:31" ht="15.95" hidden="1" customHeight="1" x14ac:dyDescent="0.2">
      <c r="B9" s="3" t="s">
        <v>2</v>
      </c>
      <c r="C9" s="19" t="s">
        <v>49</v>
      </c>
    </row>
    <row r="10" spans="1:31" ht="15.95" hidden="1" customHeight="1" x14ac:dyDescent="0.2">
      <c r="B10" s="3" t="s">
        <v>28</v>
      </c>
      <c r="C10" s="24" t="s">
        <v>47</v>
      </c>
    </row>
    <row r="11" spans="1:31" ht="15.95" hidden="1" customHeight="1" x14ac:dyDescent="0.2">
      <c r="B11" s="3" t="s">
        <v>44</v>
      </c>
      <c r="C11" s="19" t="s">
        <v>50</v>
      </c>
    </row>
    <row r="13" spans="1:31" ht="21.75" customHeight="1" x14ac:dyDescent="0.2">
      <c r="B13" s="4" t="s">
        <v>15</v>
      </c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1" ht="24.95" customHeight="1" x14ac:dyDescent="0.2">
      <c r="B14" s="16" t="str">
        <f>Actuals!$B$16</f>
        <v>Gross Margin</v>
      </c>
      <c r="C14" s="16"/>
      <c r="D14" s="6">
        <f>Actuals!AG$16</f>
        <v>693840</v>
      </c>
      <c r="E14" s="6">
        <f>Actuals!AH$16</f>
        <v>753948</v>
      </c>
      <c r="F14" s="6">
        <f>Actuals!AI$16</f>
        <v>900360</v>
      </c>
      <c r="G14" s="6">
        <f>Actuals!AJ$16</f>
        <v>947925</v>
      </c>
      <c r="H14" s="6">
        <f>Actuals!AK$16</f>
        <v>958755</v>
      </c>
      <c r="I14" s="6">
        <f>Actuals!AL$16</f>
        <v>971210</v>
      </c>
      <c r="J14" s="6">
        <f>Actuals!AM$16</f>
        <v>832283</v>
      </c>
      <c r="K14" s="6">
        <f>Actuals!AN$16</f>
        <v>851840</v>
      </c>
      <c r="L14" s="6">
        <f>Actuals!AO$16</f>
        <v>926364</v>
      </c>
      <c r="M14" s="6">
        <f>Actuals!AP$16</f>
        <v>992670</v>
      </c>
      <c r="N14" s="6">
        <f>Actuals!AQ$16</f>
        <v>909006</v>
      </c>
      <c r="O14" s="6">
        <f>Actuals!AR$16</f>
        <v>740304</v>
      </c>
      <c r="P14" s="7">
        <f>SUM(D14:O14)</f>
        <v>10478505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7">
        <f t="shared" ref="AC14" si="1">SUM(Q14:AB14)</f>
        <v>0</v>
      </c>
      <c r="AD14" s="12"/>
    </row>
    <row r="16" spans="1:31" ht="20.100000000000001" customHeight="1" x14ac:dyDescent="0.2">
      <c r="B16" s="4" t="s">
        <v>2</v>
      </c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2:30" ht="24.95" customHeight="1" x14ac:dyDescent="0.2">
      <c r="B17" s="3" t="str" cm="1">
        <f t="array" ref="B17">IFERROR(_xlfn._xlws.FILTER(Actuals!$B$7:$B$13,Actuals!$H$7:$H$13),"No Drivers Selected")</f>
        <v>No Drivers Selected</v>
      </c>
      <c r="C17" s="13"/>
      <c r="D17" s="6" cm="1">
        <f t="array" ref="D17">_xlfn.XLOOKUP(_xlfn.ANCHORARRAY($B17),Actuals!$B$7:$B$13,Actuals!AG$7:AG$13,0)</f>
        <v>0</v>
      </c>
      <c r="E17" s="6" cm="1">
        <f t="array" ref="E17">_xlfn.XLOOKUP(_xlfn.ANCHORARRAY($B17),Actuals!$B$7:$B$13,Actuals!AH$7:AH$13,0)</f>
        <v>0</v>
      </c>
      <c r="F17" s="6" cm="1">
        <f t="array" ref="F17">_xlfn.XLOOKUP(_xlfn.ANCHORARRAY($B17),Actuals!$B$7:$B$13,Actuals!AI$7:AI$13,0)</f>
        <v>0</v>
      </c>
      <c r="G17" s="6" cm="1">
        <f t="array" ref="G17">_xlfn.XLOOKUP(_xlfn.ANCHORARRAY($B17),Actuals!$B$7:$B$13,Actuals!AJ$7:AJ$13,0)</f>
        <v>0</v>
      </c>
      <c r="H17" s="6" cm="1">
        <f t="array" ref="H17">_xlfn.XLOOKUP(_xlfn.ANCHORARRAY($B17),Actuals!$B$7:$B$13,Actuals!AK$7:AK$13,0)</f>
        <v>0</v>
      </c>
      <c r="I17" s="6" cm="1">
        <f t="array" ref="I17">_xlfn.XLOOKUP(_xlfn.ANCHORARRAY($B17),Actuals!$B$7:$B$13,Actuals!AL$7:AL$13,0)</f>
        <v>0</v>
      </c>
      <c r="J17" s="6" cm="1">
        <f t="array" ref="J17">_xlfn.XLOOKUP(_xlfn.ANCHORARRAY($B17),Actuals!$B$7:$B$13,Actuals!AM$7:AM$13,0)</f>
        <v>0</v>
      </c>
      <c r="K17" s="6" cm="1">
        <f t="array" ref="K17">_xlfn.XLOOKUP(_xlfn.ANCHORARRAY($B17),Actuals!$B$7:$B$13,Actuals!AN$7:AN$13,0)</f>
        <v>0</v>
      </c>
      <c r="L17" s="6" cm="1">
        <f t="array" ref="L17">_xlfn.XLOOKUP(_xlfn.ANCHORARRAY($B17),Actuals!$B$7:$B$13,Actuals!AO$7:AO$13,0)</f>
        <v>0</v>
      </c>
      <c r="M17" s="6" cm="1">
        <f t="array" ref="M17">_xlfn.XLOOKUP(_xlfn.ANCHORARRAY($B17),Actuals!$B$7:$B$13,Actuals!AP$7:AP$13,0)</f>
        <v>0</v>
      </c>
      <c r="N17" s="6" cm="1">
        <f t="array" ref="N17">_xlfn.XLOOKUP(_xlfn.ANCHORARRAY($B17),Actuals!$B$7:$B$13,Actuals!AQ$7:AQ$13,0)</f>
        <v>0</v>
      </c>
      <c r="O17" s="6" cm="1">
        <f t="array" ref="O17">_xlfn.XLOOKUP(_xlfn.ANCHORARRAY($B17),Actuals!$B$7:$B$13,Actuals!AR$7:AR$13,0)</f>
        <v>0</v>
      </c>
      <c r="P17" s="7">
        <f>IF(_xlfn.XLOOKUP($B17,Actuals!$B$7:$B$13,Actuals!$G$7:$G$13,"")="Average",AVERAGE(D17:O17),SUM(D17:O17))</f>
        <v>0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7" t="str">
        <f>IF(COUNT(Q17:AB17)=0,"",IF(_xlfn.XLOOKUP($B17,Actuals!$B$7:$B$13,Actuals!$G$7:$G$13,"")="Average",AVERAGE(Q17:AB17),SUM(Q17:AB17)))</f>
        <v/>
      </c>
      <c r="AD17" s="12"/>
    </row>
    <row r="18" spans="2:30" ht="24.95" customHeight="1" x14ac:dyDescent="0.2">
      <c r="B18" s="3"/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>
        <f>IF(_xlfn.XLOOKUP($B18,Actuals!$B$7:$B$13,Actuals!$G$7:$G$13,"")="Average",AVERAGE(D18:O18),SUM(D18:O18))</f>
        <v>0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7" t="str">
        <f>IF(COUNT(Q18:AB18)=0,"",IF(_xlfn.XLOOKUP($B18,Actuals!$B$7:$B$13,Actuals!$G$7:$G$13,"")="Average",AVERAGE(Q18:AB18),SUM(Q18:AB18)))</f>
        <v/>
      </c>
      <c r="AD18" s="12"/>
    </row>
    <row r="19" spans="2:30" ht="24.95" customHeight="1" x14ac:dyDescent="0.2">
      <c r="B19" s="3"/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>
        <f>IF(_xlfn.XLOOKUP($B19,Actuals!$B$7:$B$13,Actuals!$G$7:$G$13,"")="Average",AVERAGE(D19:O19),SUM(D19:O19))</f>
        <v>0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 t="str">
        <f>IF(COUNT(Q19:AB19)=0,"",IF(_xlfn.XLOOKUP($B19,Actuals!$B$7:$B$13,Actuals!$G$7:$G$13,"")="Average",AVERAGE(Q19:AB19),SUM(Q19:AB19)))</f>
        <v/>
      </c>
      <c r="AD19" s="12"/>
    </row>
    <row r="20" spans="2:30" ht="24.95" customHeight="1" x14ac:dyDescent="0.2">
      <c r="B20" s="3"/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>
        <f>IF(_xlfn.XLOOKUP($B20,Actuals!$B$7:$B$13,Actuals!$G$7:$G$13,"")="Average",AVERAGE(D20:O20),SUM(D20:O20))</f>
        <v>0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7" t="str">
        <f>IF(COUNT(Q20:AB20)=0,"",IF(_xlfn.XLOOKUP($B20,Actuals!$B$7:$B$13,Actuals!$G$7:$G$13,"")="Average",AVERAGE(Q20:AB20),SUM(Q20:AB20)))</f>
        <v/>
      </c>
      <c r="AD20" s="12"/>
    </row>
    <row r="21" spans="2:30" ht="24.95" customHeight="1" x14ac:dyDescent="0.2">
      <c r="B21" s="3"/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>
        <f>IF(_xlfn.XLOOKUP($B21,Actuals!$B$7:$B$13,Actuals!$G$7:$G$13,"")="Average",AVERAGE(D21:O21),SUM(D21:O21))</f>
        <v>0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7" t="str">
        <f>IF(COUNT(Q21:AB21)=0,"",IF(_xlfn.XLOOKUP($B21,Actuals!$B$7:$B$13,Actuals!$G$7:$G$13,"")="Average",AVERAGE(Q21:AB21),SUM(Q21:AB21)))</f>
        <v/>
      </c>
      <c r="AD21" s="12"/>
    </row>
    <row r="22" spans="2:30" ht="24.95" customHeight="1" x14ac:dyDescent="0.2">
      <c r="B22" s="3"/>
      <c r="C22" s="13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>
        <f>IF(_xlfn.XLOOKUP($B22,Actuals!$B$7:$B$13,Actuals!$G$7:$G$13,"")="Average",AVERAGE(D22:O22),SUM(D22:O22))</f>
        <v>0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27" t="str">
        <f>IF(COUNT(Q22:AB22)=0,"",IF(_xlfn.XLOOKUP($B22,Actuals!$B$7:$B$13,Actuals!$G$7:$G$13,"")="Average",AVERAGE(Q22:AB22),SUM(Q22:AB22)))</f>
        <v/>
      </c>
      <c r="AD22" s="12"/>
    </row>
    <row r="23" spans="2:30" ht="24.95" customHeight="1" x14ac:dyDescent="0.2">
      <c r="B23" s="3"/>
      <c r="C23" s="1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7"/>
      <c r="AD23" s="12"/>
    </row>
    <row r="25" spans="2:30" ht="21.75" hidden="1" customHeight="1" x14ac:dyDescent="0.2">
      <c r="B25" s="4" t="s">
        <v>33</v>
      </c>
      <c r="C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2:30" ht="24.95" hidden="1" customHeight="1" x14ac:dyDescent="0.2">
      <c r="B26" s="16" t="s">
        <v>16</v>
      </c>
      <c r="C26" s="16"/>
      <c r="D26" s="6">
        <f>Actuals!AG16</f>
        <v>693840</v>
      </c>
      <c r="E26" s="6">
        <f>Actuals!AH16</f>
        <v>753948</v>
      </c>
      <c r="F26" s="6">
        <f>Actuals!AI16</f>
        <v>900360</v>
      </c>
      <c r="G26" s="6">
        <f>Actuals!AJ16</f>
        <v>947925</v>
      </c>
      <c r="H26" s="6">
        <f>Actuals!AK16</f>
        <v>958755</v>
      </c>
      <c r="I26" s="6">
        <f>Actuals!AL16</f>
        <v>971210</v>
      </c>
      <c r="J26" s="6">
        <f>Actuals!AM16</f>
        <v>832283</v>
      </c>
      <c r="K26" s="6">
        <f>Actuals!AN16</f>
        <v>851840</v>
      </c>
      <c r="L26" s="6">
        <f>Actuals!AO16</f>
        <v>926364</v>
      </c>
      <c r="M26" s="6">
        <f>Actuals!AP16</f>
        <v>992670</v>
      </c>
      <c r="N26" s="6">
        <f>Actuals!AQ16</f>
        <v>909006</v>
      </c>
      <c r="O26" s="6">
        <f>Actuals!AR16</f>
        <v>740304</v>
      </c>
      <c r="P26" s="7">
        <f t="shared" ref="P26:P31" si="2">SUM(D26:O26)</f>
        <v>10478505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7">
        <f t="shared" ref="AC26:AC31" si="3">SUM(Q26:AB26)</f>
        <v>0</v>
      </c>
      <c r="AD26" s="12"/>
    </row>
    <row r="27" spans="2:30" ht="24.95" hidden="1" customHeight="1" x14ac:dyDescent="0.2">
      <c r="B27" s="17" t="str">
        <f>Actuals!$B17</f>
        <v>Product Revenue</v>
      </c>
      <c r="C27" s="13"/>
      <c r="D27" s="6">
        <f>Actuals!AG17</f>
        <v>1442729</v>
      </c>
      <c r="E27" s="6">
        <f>Actuals!AH17</f>
        <v>1594221</v>
      </c>
      <c r="F27" s="6">
        <f>Actuals!AI17</f>
        <v>1878989</v>
      </c>
      <c r="G27" s="6">
        <f>Actuals!AJ17</f>
        <v>1959269</v>
      </c>
      <c r="H27" s="6">
        <f>Actuals!AK17</f>
        <v>1996240</v>
      </c>
      <c r="I27" s="6">
        <f>Actuals!AL17</f>
        <v>2004034</v>
      </c>
      <c r="J27" s="6">
        <f>Actuals!AM17</f>
        <v>1755051</v>
      </c>
      <c r="K27" s="6">
        <f>Actuals!AN17</f>
        <v>1806842</v>
      </c>
      <c r="L27" s="6">
        <f>Actuals!AO17</f>
        <v>1961178</v>
      </c>
      <c r="M27" s="6">
        <f>Actuals!AP17</f>
        <v>2093745</v>
      </c>
      <c r="N27" s="6">
        <f>Actuals!AQ17</f>
        <v>1913586</v>
      </c>
      <c r="O27" s="6">
        <f>Actuals!AR17</f>
        <v>1568044</v>
      </c>
      <c r="P27" s="7">
        <f t="shared" si="2"/>
        <v>21973928</v>
      </c>
      <c r="Q27" s="6">
        <f t="shared" ref="Q27:AB31" si="4">IF(D$26=0,0,D27/D$26)*Q$26</f>
        <v>0</v>
      </c>
      <c r="R27" s="6">
        <f t="shared" si="4"/>
        <v>0</v>
      </c>
      <c r="S27" s="6">
        <f t="shared" si="4"/>
        <v>0</v>
      </c>
      <c r="T27" s="6">
        <f t="shared" si="4"/>
        <v>0</v>
      </c>
      <c r="U27" s="6">
        <f t="shared" si="4"/>
        <v>0</v>
      </c>
      <c r="V27" s="6">
        <f t="shared" si="4"/>
        <v>0</v>
      </c>
      <c r="W27" s="6">
        <f t="shared" si="4"/>
        <v>0</v>
      </c>
      <c r="X27" s="6">
        <f t="shared" si="4"/>
        <v>0</v>
      </c>
      <c r="Y27" s="6">
        <f t="shared" si="4"/>
        <v>0</v>
      </c>
      <c r="Z27" s="6">
        <f t="shared" si="4"/>
        <v>0</v>
      </c>
      <c r="AA27" s="6">
        <f t="shared" si="4"/>
        <v>0</v>
      </c>
      <c r="AB27" s="6">
        <f t="shared" si="4"/>
        <v>0</v>
      </c>
      <c r="AC27" s="7">
        <f t="shared" si="3"/>
        <v>0</v>
      </c>
      <c r="AD27" s="12"/>
    </row>
    <row r="28" spans="2:30" ht="24.95" hidden="1" customHeight="1" x14ac:dyDescent="0.2">
      <c r="B28" s="17" t="str">
        <f>Actuals!$B18</f>
        <v>Service Revenue</v>
      </c>
      <c r="C28" s="13"/>
      <c r="D28" s="6">
        <f>Actuals!AG18</f>
        <v>335971</v>
      </c>
      <c r="E28" s="6">
        <f>Actuals!AH18</f>
        <v>350256</v>
      </c>
      <c r="F28" s="6">
        <f>Actuals!AI18</f>
        <v>399586</v>
      </c>
      <c r="G28" s="6">
        <f>Actuals!AJ18</f>
        <v>413416</v>
      </c>
      <c r="H28" s="6">
        <f>Actuals!AK18</f>
        <v>459205</v>
      </c>
      <c r="I28" s="6">
        <f>Actuals!AL18</f>
        <v>442706</v>
      </c>
      <c r="J28" s="6">
        <f>Actuals!AM18</f>
        <v>360691</v>
      </c>
      <c r="K28" s="6">
        <f>Actuals!AN18</f>
        <v>384358</v>
      </c>
      <c r="L28" s="6">
        <f>Actuals!AO18</f>
        <v>436128</v>
      </c>
      <c r="M28" s="6">
        <f>Actuals!AP18</f>
        <v>429545</v>
      </c>
      <c r="N28" s="6">
        <f>Actuals!AQ18</f>
        <v>420094</v>
      </c>
      <c r="O28" s="6">
        <f>Actuals!AR18</f>
        <v>354884</v>
      </c>
      <c r="P28" s="7">
        <f t="shared" si="2"/>
        <v>4786840</v>
      </c>
      <c r="Q28" s="6">
        <f t="shared" si="4"/>
        <v>0</v>
      </c>
      <c r="R28" s="6">
        <f t="shared" si="4"/>
        <v>0</v>
      </c>
      <c r="S28" s="6">
        <f t="shared" si="4"/>
        <v>0</v>
      </c>
      <c r="T28" s="6">
        <f t="shared" si="4"/>
        <v>0</v>
      </c>
      <c r="U28" s="6">
        <f t="shared" si="4"/>
        <v>0</v>
      </c>
      <c r="V28" s="6">
        <f t="shared" si="4"/>
        <v>0</v>
      </c>
      <c r="W28" s="6">
        <f t="shared" si="4"/>
        <v>0</v>
      </c>
      <c r="X28" s="6">
        <f t="shared" si="4"/>
        <v>0</v>
      </c>
      <c r="Y28" s="6">
        <f t="shared" si="4"/>
        <v>0</v>
      </c>
      <c r="Z28" s="6">
        <f t="shared" si="4"/>
        <v>0</v>
      </c>
      <c r="AA28" s="6">
        <f t="shared" si="4"/>
        <v>0</v>
      </c>
      <c r="AB28" s="6">
        <f t="shared" si="4"/>
        <v>0</v>
      </c>
      <c r="AC28" s="7">
        <f t="shared" si="3"/>
        <v>0</v>
      </c>
      <c r="AD28" s="12"/>
    </row>
    <row r="29" spans="2:30" ht="24.95" hidden="1" customHeight="1" x14ac:dyDescent="0.2">
      <c r="B29" s="17" t="str">
        <f>Actuals!$B19</f>
        <v>Materials</v>
      </c>
      <c r="C29" s="13"/>
      <c r="D29" s="6">
        <f>Actuals!AG19</f>
        <v>681641</v>
      </c>
      <c r="E29" s="6">
        <f>Actuals!AH19</f>
        <v>746186</v>
      </c>
      <c r="F29" s="6">
        <f>Actuals!AI19</f>
        <v>866892</v>
      </c>
      <c r="G29" s="6">
        <f>Actuals!AJ19</f>
        <v>872142</v>
      </c>
      <c r="H29" s="6">
        <f>Actuals!AK19</f>
        <v>938267</v>
      </c>
      <c r="I29" s="6">
        <f>Actuals!AL19</f>
        <v>929563</v>
      </c>
      <c r="J29" s="6">
        <f>Actuals!AM19</f>
        <v>794552</v>
      </c>
      <c r="K29" s="6">
        <f>Actuals!AN19</f>
        <v>829842</v>
      </c>
      <c r="L29" s="6">
        <f>Actuals!AO19</f>
        <v>901585</v>
      </c>
      <c r="M29" s="6">
        <f>Actuals!AP19</f>
        <v>963060</v>
      </c>
      <c r="N29" s="6">
        <f>Actuals!AQ19</f>
        <v>878696</v>
      </c>
      <c r="O29" s="6">
        <f>Actuals!AR19</f>
        <v>739897</v>
      </c>
      <c r="P29" s="7">
        <f t="shared" si="2"/>
        <v>10142323</v>
      </c>
      <c r="Q29" s="6">
        <f t="shared" si="4"/>
        <v>0</v>
      </c>
      <c r="R29" s="6">
        <f t="shared" si="4"/>
        <v>0</v>
      </c>
      <c r="S29" s="6">
        <f t="shared" si="4"/>
        <v>0</v>
      </c>
      <c r="T29" s="6">
        <f t="shared" si="4"/>
        <v>0</v>
      </c>
      <c r="U29" s="6">
        <f t="shared" si="4"/>
        <v>0</v>
      </c>
      <c r="V29" s="6">
        <f t="shared" si="4"/>
        <v>0</v>
      </c>
      <c r="W29" s="6">
        <f t="shared" si="4"/>
        <v>0</v>
      </c>
      <c r="X29" s="6">
        <f t="shared" si="4"/>
        <v>0</v>
      </c>
      <c r="Y29" s="6">
        <f t="shared" si="4"/>
        <v>0</v>
      </c>
      <c r="Z29" s="6">
        <f t="shared" si="4"/>
        <v>0</v>
      </c>
      <c r="AA29" s="6">
        <f t="shared" si="4"/>
        <v>0</v>
      </c>
      <c r="AB29" s="6">
        <f t="shared" si="4"/>
        <v>0</v>
      </c>
      <c r="AC29" s="7">
        <f t="shared" si="3"/>
        <v>0</v>
      </c>
      <c r="AD29" s="12"/>
    </row>
    <row r="30" spans="2:30" ht="24.95" hidden="1" customHeight="1" x14ac:dyDescent="0.2">
      <c r="B30" s="17" t="str">
        <f>Actuals!$B20</f>
        <v>Freight and duties</v>
      </c>
      <c r="C30" s="13"/>
      <c r="D30" s="6">
        <f>Actuals!AG20</f>
        <v>114265</v>
      </c>
      <c r="E30" s="6">
        <f>Actuals!AH20</f>
        <v>126560</v>
      </c>
      <c r="F30" s="6">
        <f>Actuals!AI20</f>
        <v>153401</v>
      </c>
      <c r="G30" s="6">
        <f>Actuals!AJ20</f>
        <v>155791</v>
      </c>
      <c r="H30" s="6">
        <f>Actuals!AK20</f>
        <v>161565</v>
      </c>
      <c r="I30" s="6">
        <f>Actuals!AL20</f>
        <v>167506</v>
      </c>
      <c r="J30" s="6">
        <f>Actuals!AM20</f>
        <v>141029</v>
      </c>
      <c r="K30" s="6">
        <f>Actuals!AN20</f>
        <v>144531</v>
      </c>
      <c r="L30" s="6">
        <f>Actuals!AO20</f>
        <v>159994</v>
      </c>
      <c r="M30" s="6">
        <f>Actuals!AP20</f>
        <v>170312</v>
      </c>
      <c r="N30" s="6">
        <f>Actuals!AQ20</f>
        <v>150861</v>
      </c>
      <c r="O30" s="6">
        <f>Actuals!AR20</f>
        <v>134433</v>
      </c>
      <c r="P30" s="7">
        <f t="shared" si="2"/>
        <v>1780248</v>
      </c>
      <c r="Q30" s="6">
        <f t="shared" si="4"/>
        <v>0</v>
      </c>
      <c r="R30" s="6">
        <f t="shared" si="4"/>
        <v>0</v>
      </c>
      <c r="S30" s="6">
        <f t="shared" si="4"/>
        <v>0</v>
      </c>
      <c r="T30" s="6">
        <f t="shared" si="4"/>
        <v>0</v>
      </c>
      <c r="U30" s="6">
        <f t="shared" si="4"/>
        <v>0</v>
      </c>
      <c r="V30" s="6">
        <f t="shared" si="4"/>
        <v>0</v>
      </c>
      <c r="W30" s="6">
        <f t="shared" si="4"/>
        <v>0</v>
      </c>
      <c r="X30" s="6">
        <f t="shared" si="4"/>
        <v>0</v>
      </c>
      <c r="Y30" s="6">
        <f t="shared" si="4"/>
        <v>0</v>
      </c>
      <c r="Z30" s="6">
        <f t="shared" si="4"/>
        <v>0</v>
      </c>
      <c r="AA30" s="6">
        <f t="shared" si="4"/>
        <v>0</v>
      </c>
      <c r="AB30" s="6">
        <f t="shared" si="4"/>
        <v>0</v>
      </c>
      <c r="AC30" s="7">
        <f t="shared" si="3"/>
        <v>0</v>
      </c>
      <c r="AD30" s="12"/>
    </row>
    <row r="31" spans="2:30" ht="24.95" hidden="1" customHeight="1" x14ac:dyDescent="0.2">
      <c r="B31" s="17" t="str">
        <f>Actuals!$B21</f>
        <v>Direct labour</v>
      </c>
      <c r="C31" s="13"/>
      <c r="D31" s="6">
        <f>Actuals!AG21</f>
        <v>288954</v>
      </c>
      <c r="E31" s="6">
        <f>Actuals!AH21</f>
        <v>317783</v>
      </c>
      <c r="F31" s="6">
        <f>Actuals!AI21</f>
        <v>357922</v>
      </c>
      <c r="G31" s="6">
        <f>Actuals!AJ21</f>
        <v>396827</v>
      </c>
      <c r="H31" s="6">
        <f>Actuals!AK21</f>
        <v>396858</v>
      </c>
      <c r="I31" s="6">
        <f>Actuals!AL21</f>
        <v>378461</v>
      </c>
      <c r="J31" s="6">
        <f>Actuals!AM21</f>
        <v>347878</v>
      </c>
      <c r="K31" s="6">
        <f>Actuals!AN21</f>
        <v>364987</v>
      </c>
      <c r="L31" s="6">
        <f>Actuals!AO21</f>
        <v>409363</v>
      </c>
      <c r="M31" s="6">
        <f>Actuals!AP21</f>
        <v>397248</v>
      </c>
      <c r="N31" s="6">
        <f>Actuals!AQ21</f>
        <v>395117</v>
      </c>
      <c r="O31" s="6">
        <f>Actuals!AR21</f>
        <v>308294</v>
      </c>
      <c r="P31" s="7">
        <f t="shared" si="2"/>
        <v>4359692</v>
      </c>
      <c r="Q31" s="6">
        <f t="shared" si="4"/>
        <v>0</v>
      </c>
      <c r="R31" s="6">
        <f t="shared" si="4"/>
        <v>0</v>
      </c>
      <c r="S31" s="6">
        <f t="shared" si="4"/>
        <v>0</v>
      </c>
      <c r="T31" s="6">
        <f t="shared" si="4"/>
        <v>0</v>
      </c>
      <c r="U31" s="6">
        <f t="shared" si="4"/>
        <v>0</v>
      </c>
      <c r="V31" s="6">
        <f t="shared" si="4"/>
        <v>0</v>
      </c>
      <c r="W31" s="6">
        <f t="shared" si="4"/>
        <v>0</v>
      </c>
      <c r="X31" s="6">
        <f t="shared" si="4"/>
        <v>0</v>
      </c>
      <c r="Y31" s="6">
        <f t="shared" si="4"/>
        <v>0</v>
      </c>
      <c r="Z31" s="6">
        <f t="shared" si="4"/>
        <v>0</v>
      </c>
      <c r="AA31" s="6">
        <f t="shared" si="4"/>
        <v>0</v>
      </c>
      <c r="AB31" s="6">
        <f t="shared" si="4"/>
        <v>0</v>
      </c>
      <c r="AC31" s="7">
        <f t="shared" si="3"/>
        <v>0</v>
      </c>
      <c r="AD31" s="12"/>
    </row>
    <row r="32" spans="2:30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33AF-ECEC-4882-B6EF-3F894ABDD6B5}">
  <sheetPr>
    <tabColor theme="3" tint="-0.249977111117893"/>
  </sheetPr>
  <dimension ref="B1:R15"/>
  <sheetViews>
    <sheetView showRowColHeaders="0" workbookViewId="0">
      <pane ySplit="4" topLeftCell="A5" activePane="bottomLeft" state="frozen"/>
      <selection pane="bottomLeft" activeCell="C31" sqref="C31"/>
    </sheetView>
  </sheetViews>
  <sheetFormatPr defaultRowHeight="12" x14ac:dyDescent="0.2"/>
  <cols>
    <col min="1" max="1" width="2.85546875" customWidth="1"/>
    <col min="2" max="2" width="35.140625" customWidth="1"/>
    <col min="3" max="3" width="60.85546875" customWidth="1"/>
    <col min="4" max="4" width="22.28515625" customWidth="1"/>
    <col min="5" max="5" width="46.85546875" customWidth="1"/>
    <col min="6" max="6" width="19.7109375" customWidth="1"/>
    <col min="7" max="7" width="20.140625" customWidth="1"/>
    <col min="8" max="8" width="19" customWidth="1"/>
    <col min="9" max="9" width="11.140625" customWidth="1"/>
    <col min="10" max="10" width="12" customWidth="1"/>
    <col min="11" max="11" width="23.85546875" customWidth="1"/>
    <col min="12" max="20" width="18.7109375" customWidth="1"/>
  </cols>
  <sheetData>
    <row r="1" spans="2:18" s="5" customFormat="1" ht="30" x14ac:dyDescent="0.2">
      <c r="B1" s="5" t="s">
        <v>24</v>
      </c>
    </row>
    <row r="2" spans="2:18" s="5" customFormat="1" ht="30" x14ac:dyDescent="0.2">
      <c r="B2" s="15" t="s">
        <v>37</v>
      </c>
    </row>
    <row r="3" spans="2:18" s="5" customFormat="1" ht="30" x14ac:dyDescent="0.2"/>
    <row r="4" spans="2:18" s="15" customFormat="1" ht="23.25" customHeight="1" x14ac:dyDescent="0.2">
      <c r="B4" s="22" t="s">
        <v>25</v>
      </c>
      <c r="C4" s="15" t="s">
        <v>26</v>
      </c>
      <c r="D4" s="15" t="s">
        <v>27</v>
      </c>
      <c r="E4" s="15" t="s">
        <v>28</v>
      </c>
      <c r="F4" s="10" t="s">
        <v>31</v>
      </c>
      <c r="G4" s="10" t="s">
        <v>15</v>
      </c>
      <c r="H4" s="10" t="s">
        <v>32</v>
      </c>
      <c r="I4" s="15" t="s">
        <v>29</v>
      </c>
      <c r="J4" s="15" t="s">
        <v>30</v>
      </c>
      <c r="K4" s="15" t="s">
        <v>36</v>
      </c>
      <c r="L4" s="10" t="str" cm="1">
        <f t="array" ref="L4">IFERROR(TRANSPOSE(_xlfn._xlws.FILTER(Actuals!$B$7:$B$13,Actuals!$H$7:$H$13)),"No Drivers Selected")</f>
        <v>No Drivers Selected</v>
      </c>
      <c r="M4" s="10"/>
      <c r="N4" s="10"/>
      <c r="O4" s="10"/>
      <c r="P4" s="10"/>
      <c r="Q4" s="10"/>
      <c r="R4" s="10"/>
    </row>
    <row r="5" spans="2:18" ht="25.5" customHeight="1" x14ac:dyDescent="0.2">
      <c r="B5" s="3"/>
      <c r="C5" s="3"/>
      <c r="D5" s="3"/>
      <c r="E5" s="3"/>
      <c r="F5" s="6"/>
      <c r="G5" s="6"/>
      <c r="H5" s="6"/>
      <c r="L5" s="6"/>
      <c r="M5" s="6"/>
      <c r="N5" s="6"/>
      <c r="O5" s="6"/>
      <c r="P5" s="6"/>
      <c r="Q5" s="6"/>
      <c r="R5" s="6"/>
    </row>
    <row r="6" spans="2:18" ht="25.5" customHeight="1" x14ac:dyDescent="0.2">
      <c r="B6" s="3"/>
      <c r="C6" s="3"/>
      <c r="D6" s="3"/>
      <c r="E6" s="3"/>
      <c r="F6" s="6"/>
      <c r="G6" s="6"/>
      <c r="H6" s="6"/>
      <c r="L6" s="6"/>
      <c r="M6" s="6"/>
      <c r="N6" s="6"/>
      <c r="O6" s="6"/>
      <c r="P6" s="6"/>
      <c r="Q6" s="6"/>
      <c r="R6" s="6"/>
    </row>
    <row r="7" spans="2:18" ht="25.5" customHeight="1" x14ac:dyDescent="0.2">
      <c r="B7" s="3"/>
      <c r="C7" s="3"/>
      <c r="D7" s="3"/>
      <c r="E7" s="3"/>
      <c r="F7" s="6"/>
      <c r="G7" s="6"/>
      <c r="H7" s="6"/>
      <c r="L7" s="6"/>
      <c r="M7" s="6"/>
      <c r="N7" s="6"/>
      <c r="O7" s="6"/>
      <c r="P7" s="6"/>
      <c r="Q7" s="6"/>
      <c r="R7" s="6"/>
    </row>
    <row r="8" spans="2:18" ht="25.5" customHeight="1" x14ac:dyDescent="0.2">
      <c r="B8" s="3"/>
      <c r="C8" s="3"/>
      <c r="D8" s="3"/>
      <c r="E8" s="3"/>
      <c r="F8" s="6"/>
      <c r="G8" s="6"/>
      <c r="H8" s="6"/>
      <c r="L8" s="6"/>
      <c r="M8" s="6"/>
      <c r="N8" s="6"/>
      <c r="O8" s="6"/>
      <c r="P8" s="6"/>
      <c r="Q8" s="6"/>
      <c r="R8" s="6"/>
    </row>
    <row r="13" spans="2:18" ht="25.5" customHeight="1" x14ac:dyDescent="0.2">
      <c r="B13" s="4" t="s">
        <v>38</v>
      </c>
      <c r="C13" s="4"/>
      <c r="D13" s="4"/>
      <c r="E13" s="4"/>
    </row>
    <row r="14" spans="2:18" ht="52.5" customHeight="1" x14ac:dyDescent="0.2">
      <c r="B14" s="14" t="s">
        <v>39</v>
      </c>
      <c r="C14" s="33" t="s">
        <v>40</v>
      </c>
      <c r="D14" s="33"/>
      <c r="E14" s="33"/>
    </row>
    <row r="15" spans="2:18" ht="202.5" customHeight="1" x14ac:dyDescent="0.2">
      <c r="B15" s="32" t="s">
        <v>41</v>
      </c>
      <c r="C15" s="32"/>
      <c r="D15" s="32"/>
      <c r="E15" s="32"/>
    </row>
  </sheetData>
  <mergeCells count="2">
    <mergeCell ref="B15:E15"/>
    <mergeCell ref="C14:E1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<?xml version="1.0" encoding="utf-8"?>
<venadatastore xmlns="http://venasolutions.com/VenaSPMAddin/OperationalTableSaveDataView">[]</venadatastore>
</file>

<file path=customXml/item2.xml><?xml version="1.0" encoding="utf-8"?>
<venadatastore xmlns="http://vena.io/React/TopmostPageStore_V1">[]</venadatastore>
</file>

<file path=customXml/item3.xml><?xml version="1.0" encoding="utf-8"?>
<venadatastore xmlns="http://venasolutions.com/VenaSPMAddin/CopilotStore">{}</venadatastore>
</file>

<file path=customXml/item4.xml><?xml version="1.0" encoding="utf-8"?>
<venadatastore xmlns="http://venasolutions.com/VenaSPMAddin/ExcelCustomMultiDynamicCollectionStore_V1">[]</venadatastore>
</file>

<file path=customXml/item5.xml><?xml version="1.0" encoding="utf-8"?>
<venadatastore xmlns="http://vena.io/React/DynamicRangeStore_V1">{}</venadatastore>
</file>

<file path=customXml/item6.xml><?xml version="1.0" encoding="utf-8"?>
<venadatastore xmlns="http://venasolutions.com/VenaSPMAddin/DrillThroughTableInfo_V1">[]</venadatastore>
</file>

<file path=customXml/item7.xml><?xml version="1.0" encoding="utf-8"?>
<venadatastore xmlns="http://venasolutions.com/VenaTemplate/SolutionPackageMetadata/V1">""</venadatastore>
</file>

<file path=customXml/item8.xml><?xml version="1.0" encoding="utf-8"?>
<venadatastore xmlns="http://venasolutions.com/VenaSPMAddin/VenaWorkbookSettings">{}</venadatastore>
</file>

<file path=customXml/item9.xml><?xml version="1.0" encoding="utf-8"?>
<venadatastore xmlns="http://venasolutions.com/VenaSPMAddin/SaveDataView_V1">[]</venadatastore>
</file>

<file path=customXml/item10.xml><?xml version="1.0" encoding="utf-8"?>
<venadatastore xmlns="http://venasolutions.com/VenaSPMAddin/AdHocStore">{}</venadatastore>
</file>

<file path=customXml/item11.xml><?xml version="1.0" encoding="utf-8"?>
<venadatastore xmlns="http://venasolutions.com/VenaSPMAddin/AdhocFileMetadata">{}</venadatastore>
</file>

<file path=customXml/item12.xml><?xml version="1.0" encoding="utf-8"?>
<venadatastore xmlns="http://venasolutions.com/VenaSPMAddin/ServerSideBlobV1">{"Version":1,"Mappings":{},"DynamicRangeStoreData":{},"FormVariables":{"Groups":{"3058546c-b6f6-4fa4-af7c-31c197229dd9":{"Id":"3058546c-b6f6-4fa4-af7c-31c197229dd9","Name":"*fvAccount","DynamicMemberType":6,"DynamicMatchField":3,"DynamicMemberDimensionId":1,"DynamicMemberDimensionMemberId":"651628977392320512","DataModelId":"651628815408562176"},"45410185-8f3a-46ff-bee9-21e6daaa5938":{"Id":"45410185-8f3a-46ff-bee9-21e6daaa5938","Name":"*fvEntity","DynamicMemberType":6,"DynamicMatchField":3,"DynamicMemberDimensionId":2,"DynamicMemberDimensionMemberId":"651628998371311616","DataModelId":"651628815408562176"},"31b0137b-3846-446c-80a3-7bd765839bf3":{"Id":"31b0137b-3846-446c-80a3-7bd765839bf3","Name":"*fvDepartment","DynamicMemberType":6,"DynamicMatchField":3,"DynamicMemberDimensionId":3,"DynamicMemberDimensionMemberId":"651629027010412544","DataModelId":"651628815408562176"},"1678dd3c-c65f-4640-aa9a-cde3f2784184":{"Id":"1678dd3c-c65f-4640-aa9a-cde3f2784184","Name":"*fvID","DynamicMemberType":6,"DynamicMatchField":3,"DynamicMemberDimensionId":4,"DynamicMemberDimensionMemberId":"651629055700107264","DataModelId":"651628815408562176"},"63d3bbbf-a39d-4ecd-bf43-38d79c601b13":{"Id":"63d3bbbf-a39d-4ecd-bf43-38d79c601b13","Name":"*fvProduct","DynamicMemberType":6,"DynamicMatchField":3,"DynamicMemberDimensionId":5,"DynamicMemberDimensionMemberId":"651629077824667648","DataModelId":"651628815408562176"},"09c8d61b-a343-4983-8e9b-4f0d41576985":{"Id":"09c8d61b-a343-4983-8e9b-4f0d41576985","Name":"*fvProject","DynamicMemberType":6,"DynamicMatchField":3,"DynamicMemberDimensionId":6,"DynamicMemberDimensionMemberId":"651629100176506880","DataModelId":"651628815408562176"},"f6bf9602-3e37-4fca-aca6-6d8ba368956e":{"Id":"f6bf9602-3e37-4fca-aca6-6d8ba368956e","Name":"*fvGeography","DynamicMemberType":6,"DynamicMatchField":3,"DynamicMemberDimensionId":7,"DynamicMemberDimensionMemberId":"651629121814790144","DataModelId":"651628815408562176"},"52042086-2e23-4d1c-b12e-8821a5a5f14e":{"Id":"52042086-2e23-4d1c-b12e-8821a5a5f14e","Name":"*fvYear","DynamicMemberType":6,"DynamicMatchField":3,"DynamicMemberDimensionId":8,"DynamicMemberDimensionMemberId":"651629139186417664","DataModelId":"651628815408562176"},"c6094a68-5682-4946-9f81-abbcc00f9747":{"Id":"c6094a68-5682-4946-9f81-abbcc00f9747","Name":"*fvPeriod","DynamicMemberType":6,"DynamicMatchField":3,"DynamicMemberDimensionId":9,"DynamicMemberDimensionMemberId":"651629162104750080","DataModelId":"651628815408562176"},"4062bac7-a2a0-42d7-9ce0-f76e1275b36e":{"Id":"4062bac7-a2a0-42d7-9ce0-f76e1275b36e","Name":"*fvScenario","DynamicMemberType":6,"DynamicMatchField":3,"DynamicMemberDimensionId":10,"DynamicMemberDimensionMemberId":"651629367604805632","DataModelId":"651628815408562176"},"2c5a9a42-bc70-4bbf-a623-7e194653702d":{"Id":"2c5a9a42-bc70-4bbf-a623-7e194653702d","Name":"*fvCurrency","DynamicMemberType":6,"DynamicMatchField":3,"DynamicMemberDimensionId":11,"DynamicMemberDimensionMemberId":"651631336595259392","DataModelId":"651628815408562176"},"12b0ffa4-9c2d-499f-81c7-37cc7f2225f1":{"Id":"12b0ffa4-9c2d-499f-81c7-37cc7f2225f1","Name":"*fvMeasure","DynamicMemberType":6,"DynamicMatchField":3,"DynamicMemberDimensionId":12,"DynamicMemberDimensionMemberId":"651631365804916736","DataModelId":"651628815408562176"}},"GroupMembers":{}},"LoadedDataModels":["651628815408562176"],"DefaultDataModel":"-1","DynamicBindingStoreDataList":{"BindList":[]},"LineItemEnabledSectionBlockPairs":[],"LineItemDetailsRowMap":{},"OperationalChooseMappings":{},"VenaWorkbookSettings":{},"VenaSqlQueries":null,"VenaWritebackQueries":{}}</venadatastore>
</file>

<file path=customXml/item13.xml><?xml version="1.0" encoding="utf-8"?>
<venadatastore xmlns="http://venasolutions.com/VenaSPMAddin/VenaWorkbookProperties">{"LoadedSuccessfully":false,"ConnectionContext":null,"Replay":false,"OfflineGuid":"00000000-0000-0000-0000-000000000000","ServiceUrl":null,"WorkbookIsOffline":false,"DocPropertiesJson":null,"Filename":null,"WP":null,"Subdomain":null,"AddinType":"Vena 365","AddinVersion":"ad10704"}</venadatastore>
</file>

<file path=customXml/item14.xml><?xml version="1.0" encoding="utf-8"?>
<venadatastore xmlns="http://vena.io/React/LIDMappingStore_V1">{}</venadatastore>
</file>

<file path=customXml/item15.xml><?xml version="1.0" encoding="utf-8"?>
<venadatastore xmlns="http://venasolutions.com/VenaSPMAddin/ExcelCustomLoadedDataModelStore_V1">[]</venadatastore>
</file>

<file path=customXml/item16.xml><?xml version="1.0" encoding="utf-8"?>
<venadatastore xmlns="http://venasolutions.com/VenaSPMAddin/DataModelSectionStore_V1">{}</venadatastore>
</file>

<file path=customXml/itemProps1.xml><?xml version="1.0" encoding="utf-8"?>
<ds:datastoreItem xmlns:ds="http://schemas.openxmlformats.org/officeDocument/2006/customXml" ds:itemID="{68E64058-0145-4DB6-A231-682698541CA0}">
  <ds:schemaRefs>
    <ds:schemaRef ds:uri="http://venasolutions.com/VenaSPMAddin/OperationalTableSaveDataView"/>
  </ds:schemaRefs>
</ds:datastoreItem>
</file>

<file path=customXml/itemProps2.xml><?xml version="1.0" encoding="utf-8"?>
<ds:datastoreItem xmlns:ds="http://schemas.openxmlformats.org/officeDocument/2006/customXml" ds:itemID="{4EA6408A-B210-4840-A5D2-6C80E9BFA333}">
  <ds:schemaRefs>
    <ds:schemaRef ds:uri="http://vena.io/React/TopmostPageStore_V1"/>
  </ds:schemaRefs>
</ds:datastoreItem>
</file>

<file path=customXml/itemProps3.xml><?xml version="1.0" encoding="utf-8"?>
<ds:datastoreItem xmlns:ds="http://schemas.openxmlformats.org/officeDocument/2006/customXml" ds:itemID="{C19A4F87-7EEE-49F2-8231-0B0192EE327C}">
  <ds:schemaRefs>
    <ds:schemaRef ds:uri="http://venasolutions.com/VenaSPMAddin/CopilotStore"/>
  </ds:schemaRefs>
</ds:datastoreItem>
</file>

<file path=customXml/itemProps4.xml><?xml version="1.0" encoding="utf-8"?>
<ds:datastoreItem xmlns:ds="http://schemas.openxmlformats.org/officeDocument/2006/customXml" ds:itemID="{DCFCB89E-C69B-4CD3-A4B0-1658EB4F78BA}">
  <ds:schemaRefs>
    <ds:schemaRef ds:uri="http://venasolutions.com/VenaSPMAddin/ExcelCustomMultiDynamicCollectionStore_V1"/>
  </ds:schemaRefs>
</ds:datastoreItem>
</file>

<file path=customXml/itemProps5.xml><?xml version="1.0" encoding="utf-8"?>
<ds:datastoreItem xmlns:ds="http://schemas.openxmlformats.org/officeDocument/2006/customXml" ds:itemID="{79F2AA23-C1C1-49BA-A65B-54D244765CD5}">
  <ds:schemaRefs>
    <ds:schemaRef ds:uri="http://vena.io/React/DynamicRangeStore_V1"/>
  </ds:schemaRefs>
</ds:datastoreItem>
</file>

<file path=customXml/itemProps6.xml><?xml version="1.0" encoding="utf-8"?>
<ds:datastoreItem xmlns:ds="http://schemas.openxmlformats.org/officeDocument/2006/customXml" ds:itemID="{60B6613B-AF47-4052-9122-24F4EC7A0F0F}">
  <ds:schemaRefs>
    <ds:schemaRef ds:uri="http://venasolutions.com/VenaSPMAddin/DrillThroughTableInfo_V1"/>
  </ds:schemaRefs>
</ds:datastoreItem>
</file>

<file path=customXml/itemProps7.xml><?xml version="1.0" encoding="utf-8"?>
<ds:datastoreItem xmlns:ds="http://schemas.openxmlformats.org/officeDocument/2006/customXml" ds:itemID="{B7345356-404B-4B82-A2FD-28AD485D3B88}">
  <ds:schemaRefs>
    <ds:schemaRef ds:uri="http://venasolutions.com/VenaTemplate/SolutionPackageMetadata/V1"/>
  </ds:schemaRefs>
</ds:datastoreItem>
</file>

<file path=customXml/itemProps8.xml><?xml version="1.0" encoding="utf-8"?>
<ds:datastoreItem xmlns:ds="http://schemas.openxmlformats.org/officeDocument/2006/customXml" ds:itemID="{7CDBD47E-D50A-4D59-8B0E-42DCCB985229}">
  <ds:schemaRefs>
    <ds:schemaRef ds:uri="http://venasolutions.com/VenaSPMAddin/VenaWorkbookSettings"/>
  </ds:schemaRefs>
</ds:datastoreItem>
</file>

<file path=customXml/itemProps9.xml><?xml version="1.0" encoding="utf-8"?>
<ds:datastoreItem xmlns:ds="http://schemas.openxmlformats.org/officeDocument/2006/customXml" ds:itemID="{C6A3FBDC-FAC8-4092-8F13-C6A2F42D4DB4}">
  <ds:schemaRefs>
    <ds:schemaRef ds:uri="http://venasolutions.com/VenaSPMAddin/SaveDataView_V1"/>
  </ds:schemaRefs>
</ds:datastoreItem>
</file>

<file path=customXml/itemProps10.xml><?xml version="1.0" encoding="utf-8"?>
<ds:datastoreItem xmlns:ds="http://schemas.openxmlformats.org/officeDocument/2006/customXml" ds:itemID="{BC5DF7B4-4901-4952-9C88-1C219B385A67}">
  <ds:schemaRefs>
    <ds:schemaRef ds:uri="http://venasolutions.com/VenaSPMAddin/AdHocStore"/>
  </ds:schemaRefs>
</ds:datastoreItem>
</file>

<file path=customXml/itemProps11.xml><?xml version="1.0" encoding="utf-8"?>
<ds:datastoreItem xmlns:ds="http://schemas.openxmlformats.org/officeDocument/2006/customXml" ds:itemID="{20BD2D67-6FE5-4164-A3B5-BD7419E2C70B}">
  <ds:schemaRefs>
    <ds:schemaRef ds:uri="http://venasolutions.com/VenaSPMAddin/AdhocFileMetadata"/>
  </ds:schemaRefs>
</ds:datastoreItem>
</file>

<file path=customXml/itemProps12.xml><?xml version="1.0" encoding="utf-8"?>
<ds:datastoreItem xmlns:ds="http://schemas.openxmlformats.org/officeDocument/2006/customXml" ds:itemID="{6DB28184-4C48-4A75-9872-883226F8BCF0}">
  <ds:schemaRefs>
    <ds:schemaRef ds:uri="http://venasolutions.com/VenaSPMAddin/ServerSideBlobV1"/>
  </ds:schemaRefs>
</ds:datastoreItem>
</file>

<file path=customXml/itemProps13.xml><?xml version="1.0" encoding="utf-8"?>
<ds:datastoreItem xmlns:ds="http://schemas.openxmlformats.org/officeDocument/2006/customXml" ds:itemID="{190BF951-1E42-43C5-8917-C01250868A2B}">
  <ds:schemaRefs>
    <ds:schemaRef ds:uri="http://venasolutions.com/VenaSPMAddin/VenaWorkbookProperties"/>
  </ds:schemaRefs>
</ds:datastoreItem>
</file>

<file path=customXml/itemProps14.xml><?xml version="1.0" encoding="utf-8"?>
<ds:datastoreItem xmlns:ds="http://schemas.openxmlformats.org/officeDocument/2006/customXml" ds:itemID="{8ECB9AB0-36D4-44F8-B64B-9CA10089CBA8}">
  <ds:schemaRefs>
    <ds:schemaRef ds:uri="http://vena.io/React/LIDMappingStore_V1"/>
  </ds:schemaRefs>
</ds:datastoreItem>
</file>

<file path=customXml/itemProps15.xml><?xml version="1.0" encoding="utf-8"?>
<ds:datastoreItem xmlns:ds="http://schemas.openxmlformats.org/officeDocument/2006/customXml" ds:itemID="{B7B408A7-49D2-4B1E-8D5A-A7C2C821B9FA}">
  <ds:schemaRefs>
    <ds:schemaRef ds:uri="http://venasolutions.com/VenaSPMAddin/ExcelCustomLoadedDataModelStore_V1"/>
  </ds:schemaRefs>
</ds:datastoreItem>
</file>

<file path=customXml/itemProps16.xml><?xml version="1.0" encoding="utf-8"?>
<ds:datastoreItem xmlns:ds="http://schemas.openxmlformats.org/officeDocument/2006/customXml" ds:itemID="{3EA13D5C-807D-4798-85D9-86C5C5CA016B}">
  <ds:schemaRefs>
    <ds:schemaRef ds:uri="http://venasolutions.com/VenaSPMAddin/DataModelSectionStore_V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Actuals</vt:lpstr>
      <vt:lpstr>Frame</vt:lpstr>
      <vt:lpstr>Model</vt:lpstr>
      <vt:lpstr>Base</vt:lpstr>
      <vt:lpstr>Scenario Builder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Kleinert</cp:lastModifiedBy>
  <dcterms:created xsi:type="dcterms:W3CDTF">2026-06-05T15:39:25Z</dcterms:created>
  <dcterms:modified xsi:type="dcterms:W3CDTF">2026-09-22T22:02:31Z</dcterms:modified>
</cp:coreProperties>
</file>